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lemann\grups\Area-TIC\Gestió Econòmica Àrea TIC\Pla Equips PDI 2020\Convocatoria\Excel presentar solicitud\"/>
    </mc:Choice>
  </mc:AlternateContent>
  <workbookProtection workbookAlgorithmName="SHA-512" workbookHashValue="kMIIkwUtxfZr3pJK3ueBdQg+v/VEM56YUq3j8awKMB3NetlAlGkfVt4M7jRPCvQiolU9hLF1vCSa6fDhkbZsCQ==" workbookSaltValue="ImEpNerHLlk362GOxwDiCw==" workbookSpinCount="100000" lockStructure="1"/>
  <bookViews>
    <workbookView xWindow="0" yWindow="0" windowWidth="27720" windowHeight="15576" tabRatio="583"/>
  </bookViews>
  <sheets>
    <sheet name="Unitat" sheetId="6" r:id="rId1"/>
    <sheet name="Sobretaula" sheetId="1" r:id="rId2"/>
    <sheet name="Portàtils" sheetId="7" r:id="rId3"/>
    <sheet name="macOS, IOS" sheetId="5" r:id="rId4"/>
    <sheet name="Tauletes" sheetId="9" r:id="rId5"/>
    <sheet name="Videoconferència" sheetId="10" r:id="rId6"/>
    <sheet name="Llistes" sheetId="2" state="hidden" r:id="rId7"/>
    <sheet name="Unitats" sheetId="8" state="hidden" r:id="rId8"/>
    <sheet name="Resum" sheetId="3" r:id="rId9"/>
  </sheets>
  <definedNames>
    <definedName name="_xlnm.Print_Area" localSheetId="3">'macOS, IOS'!$B$2:$L$99</definedName>
    <definedName name="_xlnm.Print_Area" localSheetId="2">Portàtils!$B$2:$T$103</definedName>
    <definedName name="_xlnm.Print_Area" localSheetId="4">Tauletes!$B$2:$I$73</definedName>
    <definedName name="_xlnm.Print_Area" localSheetId="5">Videoconferència!$B$2:$K$73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9" l="1"/>
  <c r="P9" i="5"/>
  <c r="I96" i="5" l="1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C15" i="3" l="1"/>
  <c r="C11" i="3"/>
  <c r="C10" i="3"/>
  <c r="C9" i="3"/>
  <c r="P96" i="10" l="1"/>
  <c r="O96" i="10"/>
  <c r="Q96" i="10" s="1"/>
  <c r="R96" i="10" s="1"/>
  <c r="I96" i="10" s="1"/>
  <c r="P95" i="10"/>
  <c r="O95" i="10"/>
  <c r="Q95" i="10" s="1"/>
  <c r="R95" i="10" s="1"/>
  <c r="I95" i="10" s="1"/>
  <c r="P94" i="10"/>
  <c r="Q94" i="10" s="1"/>
  <c r="R94" i="10" s="1"/>
  <c r="I94" i="10" s="1"/>
  <c r="O94" i="10"/>
  <c r="P93" i="10"/>
  <c r="O93" i="10"/>
  <c r="Q93" i="10" s="1"/>
  <c r="R93" i="10" s="1"/>
  <c r="I93" i="10" s="1"/>
  <c r="P92" i="10"/>
  <c r="O92" i="10"/>
  <c r="Q92" i="10" s="1"/>
  <c r="R92" i="10" s="1"/>
  <c r="I92" i="10" s="1"/>
  <c r="P91" i="10"/>
  <c r="O91" i="10"/>
  <c r="Q91" i="10" s="1"/>
  <c r="R91" i="10" s="1"/>
  <c r="I91" i="10" s="1"/>
  <c r="P90" i="10"/>
  <c r="Q90" i="10" s="1"/>
  <c r="R90" i="10" s="1"/>
  <c r="I90" i="10" s="1"/>
  <c r="O90" i="10"/>
  <c r="P89" i="10"/>
  <c r="O89" i="10"/>
  <c r="Q89" i="10" s="1"/>
  <c r="R89" i="10" s="1"/>
  <c r="I89" i="10" s="1"/>
  <c r="P88" i="10"/>
  <c r="O88" i="10"/>
  <c r="Q88" i="10" s="1"/>
  <c r="R88" i="10" s="1"/>
  <c r="I88" i="10" s="1"/>
  <c r="P87" i="10"/>
  <c r="O87" i="10"/>
  <c r="Q87" i="10" s="1"/>
  <c r="R87" i="10" s="1"/>
  <c r="I87" i="10" s="1"/>
  <c r="P86" i="10"/>
  <c r="Q86" i="10" s="1"/>
  <c r="R86" i="10" s="1"/>
  <c r="I86" i="10" s="1"/>
  <c r="O86" i="10"/>
  <c r="P85" i="10"/>
  <c r="O85" i="10"/>
  <c r="Q85" i="10" s="1"/>
  <c r="R85" i="10" s="1"/>
  <c r="I85" i="10" s="1"/>
  <c r="P84" i="10"/>
  <c r="O84" i="10"/>
  <c r="Q84" i="10" s="1"/>
  <c r="R84" i="10" s="1"/>
  <c r="I84" i="10" s="1"/>
  <c r="P83" i="10"/>
  <c r="O83" i="10"/>
  <c r="Q83" i="10" s="1"/>
  <c r="R83" i="10" s="1"/>
  <c r="I83" i="10" s="1"/>
  <c r="P82" i="10"/>
  <c r="Q82" i="10" s="1"/>
  <c r="R82" i="10" s="1"/>
  <c r="I82" i="10" s="1"/>
  <c r="O82" i="10"/>
  <c r="P81" i="10"/>
  <c r="O81" i="10"/>
  <c r="Q81" i="10" s="1"/>
  <c r="R81" i="10" s="1"/>
  <c r="I81" i="10" s="1"/>
  <c r="P80" i="10"/>
  <c r="O80" i="10"/>
  <c r="Q80" i="10" s="1"/>
  <c r="R80" i="10" s="1"/>
  <c r="I80" i="10" s="1"/>
  <c r="P79" i="10"/>
  <c r="O79" i="10"/>
  <c r="Q79" i="10" s="1"/>
  <c r="R79" i="10" s="1"/>
  <c r="I79" i="10" s="1"/>
  <c r="P78" i="10"/>
  <c r="Q78" i="10" s="1"/>
  <c r="R78" i="10" s="1"/>
  <c r="I78" i="10" s="1"/>
  <c r="O78" i="10"/>
  <c r="P77" i="10"/>
  <c r="O77" i="10"/>
  <c r="Q77" i="10" s="1"/>
  <c r="R77" i="10" s="1"/>
  <c r="I77" i="10" s="1"/>
  <c r="P76" i="10"/>
  <c r="O76" i="10"/>
  <c r="Q76" i="10" s="1"/>
  <c r="R76" i="10" s="1"/>
  <c r="I76" i="10" s="1"/>
  <c r="P75" i="10"/>
  <c r="O75" i="10"/>
  <c r="Q75" i="10" s="1"/>
  <c r="R75" i="10" s="1"/>
  <c r="I75" i="10" s="1"/>
  <c r="P74" i="10"/>
  <c r="Q74" i="10" s="1"/>
  <c r="R74" i="10" s="1"/>
  <c r="I74" i="10" s="1"/>
  <c r="O74" i="10"/>
  <c r="P73" i="10"/>
  <c r="O73" i="10"/>
  <c r="Q73" i="10" s="1"/>
  <c r="R73" i="10" s="1"/>
  <c r="I73" i="10" s="1"/>
  <c r="P72" i="10"/>
  <c r="O72" i="10"/>
  <c r="Q72" i="10" s="1"/>
  <c r="R72" i="10" s="1"/>
  <c r="I72" i="10" s="1"/>
  <c r="P71" i="10"/>
  <c r="O71" i="10"/>
  <c r="Q71" i="10" s="1"/>
  <c r="R71" i="10" s="1"/>
  <c r="I71" i="10" s="1"/>
  <c r="P70" i="10"/>
  <c r="Q70" i="10" s="1"/>
  <c r="R70" i="10" s="1"/>
  <c r="I70" i="10" s="1"/>
  <c r="O70" i="10"/>
  <c r="P69" i="10"/>
  <c r="O69" i="10"/>
  <c r="Q69" i="10" s="1"/>
  <c r="R69" i="10" s="1"/>
  <c r="I69" i="10" s="1"/>
  <c r="P68" i="10"/>
  <c r="O68" i="10"/>
  <c r="Q68" i="10" s="1"/>
  <c r="R68" i="10" s="1"/>
  <c r="I68" i="10" s="1"/>
  <c r="P67" i="10"/>
  <c r="O67" i="10"/>
  <c r="Q67" i="10" s="1"/>
  <c r="R67" i="10" s="1"/>
  <c r="I67" i="10" s="1"/>
  <c r="P66" i="10"/>
  <c r="Q66" i="10" s="1"/>
  <c r="R66" i="10" s="1"/>
  <c r="I66" i="10" s="1"/>
  <c r="O66" i="10"/>
  <c r="P65" i="10"/>
  <c r="O65" i="10"/>
  <c r="Q65" i="10" s="1"/>
  <c r="R65" i="10" s="1"/>
  <c r="I65" i="10" s="1"/>
  <c r="P64" i="10"/>
  <c r="O64" i="10"/>
  <c r="Q64" i="10" s="1"/>
  <c r="R64" i="10" s="1"/>
  <c r="I64" i="10" s="1"/>
  <c r="P63" i="10"/>
  <c r="O63" i="10"/>
  <c r="Q63" i="10" s="1"/>
  <c r="R63" i="10" s="1"/>
  <c r="I63" i="10" s="1"/>
  <c r="P62" i="10"/>
  <c r="Q62" i="10" s="1"/>
  <c r="R62" i="10" s="1"/>
  <c r="I62" i="10" s="1"/>
  <c r="O62" i="10"/>
  <c r="P61" i="10"/>
  <c r="O61" i="10"/>
  <c r="Q61" i="10" s="1"/>
  <c r="R61" i="10" s="1"/>
  <c r="I61" i="10" s="1"/>
  <c r="P60" i="10"/>
  <c r="O60" i="10"/>
  <c r="Q60" i="10" s="1"/>
  <c r="R60" i="10" s="1"/>
  <c r="I60" i="10" s="1"/>
  <c r="P59" i="10"/>
  <c r="O59" i="10"/>
  <c r="Q59" i="10" s="1"/>
  <c r="R59" i="10" s="1"/>
  <c r="I59" i="10" s="1"/>
  <c r="P58" i="10"/>
  <c r="Q58" i="10" s="1"/>
  <c r="R58" i="10" s="1"/>
  <c r="I58" i="10" s="1"/>
  <c r="O58" i="10"/>
  <c r="P57" i="10"/>
  <c r="O57" i="10"/>
  <c r="Q57" i="10" s="1"/>
  <c r="R57" i="10" s="1"/>
  <c r="I57" i="10" s="1"/>
  <c r="P56" i="10"/>
  <c r="O56" i="10"/>
  <c r="Q56" i="10" s="1"/>
  <c r="R56" i="10" s="1"/>
  <c r="I56" i="10" s="1"/>
  <c r="P55" i="10"/>
  <c r="O55" i="10"/>
  <c r="Q55" i="10" s="1"/>
  <c r="R55" i="10" s="1"/>
  <c r="I55" i="10" s="1"/>
  <c r="P54" i="10"/>
  <c r="Q54" i="10" s="1"/>
  <c r="R54" i="10" s="1"/>
  <c r="I54" i="10" s="1"/>
  <c r="O54" i="10"/>
  <c r="P53" i="10"/>
  <c r="O53" i="10"/>
  <c r="Q53" i="10" s="1"/>
  <c r="R53" i="10" s="1"/>
  <c r="I53" i="10" s="1"/>
  <c r="P52" i="10"/>
  <c r="O52" i="10"/>
  <c r="Q52" i="10" s="1"/>
  <c r="R52" i="10" s="1"/>
  <c r="I52" i="10" s="1"/>
  <c r="P51" i="10"/>
  <c r="O51" i="10"/>
  <c r="Q51" i="10" s="1"/>
  <c r="R51" i="10" s="1"/>
  <c r="I51" i="10" s="1"/>
  <c r="P50" i="10"/>
  <c r="Q50" i="10" s="1"/>
  <c r="R50" i="10" s="1"/>
  <c r="I50" i="10" s="1"/>
  <c r="O50" i="10"/>
  <c r="P49" i="10"/>
  <c r="O49" i="10"/>
  <c r="Q49" i="10" s="1"/>
  <c r="R49" i="10" s="1"/>
  <c r="I49" i="10" s="1"/>
  <c r="P48" i="10"/>
  <c r="O48" i="10"/>
  <c r="Q48" i="10" s="1"/>
  <c r="R48" i="10" s="1"/>
  <c r="I48" i="10" s="1"/>
  <c r="P47" i="10"/>
  <c r="O47" i="10"/>
  <c r="Q47" i="10" s="1"/>
  <c r="R47" i="10" s="1"/>
  <c r="I47" i="10" s="1"/>
  <c r="P46" i="10"/>
  <c r="Q46" i="10" s="1"/>
  <c r="R46" i="10" s="1"/>
  <c r="I46" i="10" s="1"/>
  <c r="O46" i="10"/>
  <c r="P45" i="10"/>
  <c r="O45" i="10"/>
  <c r="Q45" i="10" s="1"/>
  <c r="R45" i="10" s="1"/>
  <c r="I45" i="10" s="1"/>
  <c r="P44" i="10"/>
  <c r="O44" i="10"/>
  <c r="Q44" i="10" s="1"/>
  <c r="R44" i="10" s="1"/>
  <c r="I44" i="10" s="1"/>
  <c r="P43" i="10"/>
  <c r="O43" i="10"/>
  <c r="Q43" i="10" s="1"/>
  <c r="R43" i="10" s="1"/>
  <c r="I43" i="10" s="1"/>
  <c r="P42" i="10"/>
  <c r="Q42" i="10" s="1"/>
  <c r="R42" i="10" s="1"/>
  <c r="I42" i="10" s="1"/>
  <c r="O42" i="10"/>
  <c r="P41" i="10"/>
  <c r="O41" i="10"/>
  <c r="Q41" i="10" s="1"/>
  <c r="R41" i="10" s="1"/>
  <c r="I41" i="10" s="1"/>
  <c r="P40" i="10"/>
  <c r="O40" i="10"/>
  <c r="Q40" i="10" s="1"/>
  <c r="R40" i="10" s="1"/>
  <c r="I40" i="10" s="1"/>
  <c r="P39" i="10"/>
  <c r="O39" i="10"/>
  <c r="Q39" i="10" s="1"/>
  <c r="R39" i="10" s="1"/>
  <c r="I39" i="10" s="1"/>
  <c r="P38" i="10"/>
  <c r="H38" i="10" s="1"/>
  <c r="O38" i="10"/>
  <c r="Q38" i="10" s="1"/>
  <c r="R38" i="10" s="1"/>
  <c r="I38" i="10" s="1"/>
  <c r="P37" i="10"/>
  <c r="O37" i="10"/>
  <c r="Q37" i="10" s="1"/>
  <c r="R37" i="10" s="1"/>
  <c r="I37" i="10" s="1"/>
  <c r="P36" i="10"/>
  <c r="O36" i="10"/>
  <c r="Q36" i="10" s="1"/>
  <c r="R36" i="10" s="1"/>
  <c r="I36" i="10" s="1"/>
  <c r="P35" i="10"/>
  <c r="O35" i="10"/>
  <c r="Q35" i="10" s="1"/>
  <c r="R35" i="10" s="1"/>
  <c r="I35" i="10" s="1"/>
  <c r="P34" i="10"/>
  <c r="H34" i="10" s="1"/>
  <c r="O34" i="10"/>
  <c r="Q34" i="10" s="1"/>
  <c r="R34" i="10" s="1"/>
  <c r="I34" i="10" s="1"/>
  <c r="P33" i="10"/>
  <c r="O33" i="10"/>
  <c r="Q33" i="10" s="1"/>
  <c r="R33" i="10" s="1"/>
  <c r="I33" i="10" s="1"/>
  <c r="P32" i="10"/>
  <c r="O32" i="10"/>
  <c r="Q32" i="10" s="1"/>
  <c r="R32" i="10" s="1"/>
  <c r="I32" i="10" s="1"/>
  <c r="P31" i="10"/>
  <c r="O31" i="10"/>
  <c r="Q31" i="10" s="1"/>
  <c r="R31" i="10" s="1"/>
  <c r="I31" i="10" s="1"/>
  <c r="P30" i="10"/>
  <c r="H30" i="10" s="1"/>
  <c r="O30" i="10"/>
  <c r="Q30" i="10" s="1"/>
  <c r="R30" i="10" s="1"/>
  <c r="I30" i="10" s="1"/>
  <c r="P29" i="10"/>
  <c r="O29" i="10"/>
  <c r="Q29" i="10" s="1"/>
  <c r="R29" i="10" s="1"/>
  <c r="I29" i="10" s="1"/>
  <c r="P28" i="10"/>
  <c r="O28" i="10"/>
  <c r="Q28" i="10" s="1"/>
  <c r="R28" i="10" s="1"/>
  <c r="I28" i="10" s="1"/>
  <c r="P27" i="10"/>
  <c r="O27" i="10"/>
  <c r="Q27" i="10" s="1"/>
  <c r="R27" i="10" s="1"/>
  <c r="I27" i="10" s="1"/>
  <c r="P26" i="10"/>
  <c r="H26" i="10" s="1"/>
  <c r="O26" i="10"/>
  <c r="Q26" i="10" s="1"/>
  <c r="R26" i="10" s="1"/>
  <c r="I26" i="10" s="1"/>
  <c r="P25" i="10"/>
  <c r="O25" i="10"/>
  <c r="Q25" i="10" s="1"/>
  <c r="R25" i="10" s="1"/>
  <c r="I25" i="10" s="1"/>
  <c r="P24" i="10"/>
  <c r="O24" i="10"/>
  <c r="Q24" i="10" s="1"/>
  <c r="R24" i="10" s="1"/>
  <c r="I24" i="10" s="1"/>
  <c r="P23" i="10"/>
  <c r="O23" i="10"/>
  <c r="Q23" i="10" s="1"/>
  <c r="R23" i="10" s="1"/>
  <c r="I23" i="10" s="1"/>
  <c r="P22" i="10"/>
  <c r="O22" i="10"/>
  <c r="P21" i="10"/>
  <c r="O21" i="10"/>
  <c r="P20" i="10"/>
  <c r="O20" i="10"/>
  <c r="Q20" i="10" s="1"/>
  <c r="R20" i="10" s="1"/>
  <c r="I20" i="10" s="1"/>
  <c r="P19" i="10"/>
  <c r="O19" i="10"/>
  <c r="H19" i="10" s="1"/>
  <c r="P18" i="10"/>
  <c r="O18" i="10"/>
  <c r="P17" i="10"/>
  <c r="O17" i="10"/>
  <c r="H17" i="10" s="1"/>
  <c r="P16" i="10"/>
  <c r="O16" i="10"/>
  <c r="P15" i="10"/>
  <c r="O15" i="10"/>
  <c r="P14" i="10"/>
  <c r="O14" i="10"/>
  <c r="P13" i="10"/>
  <c r="O13" i="10"/>
  <c r="H13" i="10" s="1"/>
  <c r="P12" i="10"/>
  <c r="O12" i="10"/>
  <c r="P11" i="10"/>
  <c r="O11" i="10"/>
  <c r="P10" i="10"/>
  <c r="O10" i="10"/>
  <c r="P9" i="10"/>
  <c r="O9" i="10"/>
  <c r="F96" i="9"/>
  <c r="G96" i="9" s="1"/>
  <c r="F95" i="9"/>
  <c r="G95" i="9" s="1"/>
  <c r="F94" i="9"/>
  <c r="G94" i="9" s="1"/>
  <c r="F93" i="9"/>
  <c r="G93" i="9" s="1"/>
  <c r="F92" i="9"/>
  <c r="G92" i="9" s="1"/>
  <c r="F91" i="9"/>
  <c r="G91" i="9" s="1"/>
  <c r="F90" i="9"/>
  <c r="G90" i="9" s="1"/>
  <c r="F89" i="9"/>
  <c r="G89" i="9" s="1"/>
  <c r="F88" i="9"/>
  <c r="G88" i="9" s="1"/>
  <c r="F87" i="9"/>
  <c r="G87" i="9" s="1"/>
  <c r="G86" i="9"/>
  <c r="F86" i="9"/>
  <c r="F85" i="9"/>
  <c r="G85" i="9" s="1"/>
  <c r="F84" i="9"/>
  <c r="G84" i="9" s="1"/>
  <c r="F83" i="9"/>
  <c r="G83" i="9" s="1"/>
  <c r="G82" i="9"/>
  <c r="F82" i="9"/>
  <c r="F81" i="9"/>
  <c r="G81" i="9" s="1"/>
  <c r="F80" i="9"/>
  <c r="G80" i="9" s="1"/>
  <c r="F79" i="9"/>
  <c r="G79" i="9" s="1"/>
  <c r="F78" i="9"/>
  <c r="G78" i="9" s="1"/>
  <c r="F77" i="9"/>
  <c r="G77" i="9" s="1"/>
  <c r="F76" i="9"/>
  <c r="G76" i="9" s="1"/>
  <c r="F75" i="9"/>
  <c r="G75" i="9" s="1"/>
  <c r="F74" i="9"/>
  <c r="G74" i="9" s="1"/>
  <c r="F73" i="9"/>
  <c r="G73" i="9" s="1"/>
  <c r="F72" i="9"/>
  <c r="G72" i="9" s="1"/>
  <c r="F71" i="9"/>
  <c r="G71" i="9" s="1"/>
  <c r="G70" i="9"/>
  <c r="F70" i="9"/>
  <c r="F69" i="9"/>
  <c r="G69" i="9" s="1"/>
  <c r="F68" i="9"/>
  <c r="G68" i="9" s="1"/>
  <c r="F67" i="9"/>
  <c r="G67" i="9" s="1"/>
  <c r="F66" i="9"/>
  <c r="G66" i="9" s="1"/>
  <c r="F65" i="9"/>
  <c r="G65" i="9" s="1"/>
  <c r="F64" i="9"/>
  <c r="G64" i="9" s="1"/>
  <c r="F63" i="9"/>
  <c r="G63" i="9" s="1"/>
  <c r="F62" i="9"/>
  <c r="G62" i="9" s="1"/>
  <c r="F61" i="9"/>
  <c r="G61" i="9" s="1"/>
  <c r="F60" i="9"/>
  <c r="G60" i="9" s="1"/>
  <c r="F59" i="9"/>
  <c r="G59" i="9" s="1"/>
  <c r="F58" i="9"/>
  <c r="G58" i="9" s="1"/>
  <c r="F57" i="9"/>
  <c r="G57" i="9" s="1"/>
  <c r="F56" i="9"/>
  <c r="G56" i="9" s="1"/>
  <c r="F55" i="9"/>
  <c r="G55" i="9" s="1"/>
  <c r="G54" i="9"/>
  <c r="F54" i="9"/>
  <c r="F53" i="9"/>
  <c r="G53" i="9" s="1"/>
  <c r="F52" i="9"/>
  <c r="G52" i="9" s="1"/>
  <c r="F51" i="9"/>
  <c r="G51" i="9" s="1"/>
  <c r="G50" i="9"/>
  <c r="F50" i="9"/>
  <c r="F49" i="9"/>
  <c r="G49" i="9" s="1"/>
  <c r="F48" i="9"/>
  <c r="G48" i="9" s="1"/>
  <c r="F47" i="9"/>
  <c r="G47" i="9" s="1"/>
  <c r="F46" i="9"/>
  <c r="G46" i="9" s="1"/>
  <c r="F45" i="9"/>
  <c r="G45" i="9" s="1"/>
  <c r="F44" i="9"/>
  <c r="G44" i="9" s="1"/>
  <c r="F43" i="9"/>
  <c r="G43" i="9" s="1"/>
  <c r="F42" i="9"/>
  <c r="G42" i="9" s="1"/>
  <c r="F41" i="9"/>
  <c r="G41" i="9" s="1"/>
  <c r="F40" i="9"/>
  <c r="G40" i="9" s="1"/>
  <c r="F39" i="9"/>
  <c r="G39" i="9" s="1"/>
  <c r="G38" i="9"/>
  <c r="F38" i="9"/>
  <c r="F37" i="9"/>
  <c r="G37" i="9" s="1"/>
  <c r="F36" i="9"/>
  <c r="G36" i="9" s="1"/>
  <c r="F35" i="9"/>
  <c r="G35" i="9" s="1"/>
  <c r="G34" i="9"/>
  <c r="F34" i="9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G22" i="9"/>
  <c r="F22" i="9"/>
  <c r="F21" i="9"/>
  <c r="G21" i="9" s="1"/>
  <c r="F20" i="9"/>
  <c r="G20" i="9" s="1"/>
  <c r="F19" i="9"/>
  <c r="G19" i="9" s="1"/>
  <c r="G18" i="9"/>
  <c r="F18" i="9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G9" i="9"/>
  <c r="P96" i="5"/>
  <c r="J96" i="5" s="1"/>
  <c r="P95" i="5"/>
  <c r="P94" i="5"/>
  <c r="Q94" i="5" s="1"/>
  <c r="P93" i="5"/>
  <c r="J93" i="5" s="1"/>
  <c r="P92" i="5"/>
  <c r="J92" i="5" s="1"/>
  <c r="P91" i="5"/>
  <c r="P90" i="5"/>
  <c r="J90" i="5" s="1"/>
  <c r="P89" i="5"/>
  <c r="J89" i="5" s="1"/>
  <c r="P88" i="5"/>
  <c r="J88" i="5" s="1"/>
  <c r="P87" i="5"/>
  <c r="P86" i="5"/>
  <c r="Q86" i="5" s="1"/>
  <c r="P85" i="5"/>
  <c r="Q85" i="5" s="1"/>
  <c r="P84" i="5"/>
  <c r="J84" i="5" s="1"/>
  <c r="P83" i="5"/>
  <c r="P82" i="5"/>
  <c r="J82" i="5" s="1"/>
  <c r="P81" i="5"/>
  <c r="Q81" i="5" s="1"/>
  <c r="P80" i="5"/>
  <c r="J80" i="5" s="1"/>
  <c r="P79" i="5"/>
  <c r="P78" i="5"/>
  <c r="Q78" i="5" s="1"/>
  <c r="P77" i="5"/>
  <c r="Q77" i="5" s="1"/>
  <c r="P76" i="5"/>
  <c r="J76" i="5" s="1"/>
  <c r="P75" i="5"/>
  <c r="P74" i="5"/>
  <c r="P73" i="5"/>
  <c r="J73" i="5" s="1"/>
  <c r="P72" i="5"/>
  <c r="J72" i="5" s="1"/>
  <c r="P71" i="5"/>
  <c r="J71" i="5" s="1"/>
  <c r="P70" i="5"/>
  <c r="Q70" i="5" s="1"/>
  <c r="P69" i="5"/>
  <c r="Q69" i="5" s="1"/>
  <c r="P68" i="5"/>
  <c r="Q68" i="5" s="1"/>
  <c r="P67" i="5"/>
  <c r="P66" i="5"/>
  <c r="J66" i="5" s="1"/>
  <c r="P65" i="5"/>
  <c r="Q65" i="5" s="1"/>
  <c r="P64" i="5"/>
  <c r="J64" i="5" s="1"/>
  <c r="P63" i="5"/>
  <c r="J63" i="5" s="1"/>
  <c r="P62" i="5"/>
  <c r="Q62" i="5" s="1"/>
  <c r="P61" i="5"/>
  <c r="J61" i="5" s="1"/>
  <c r="P60" i="5"/>
  <c r="J60" i="5" s="1"/>
  <c r="P59" i="5"/>
  <c r="P58" i="5"/>
  <c r="J58" i="5" s="1"/>
  <c r="P57" i="5"/>
  <c r="P56" i="5"/>
  <c r="Q56" i="5" s="1"/>
  <c r="P55" i="5"/>
  <c r="P54" i="5"/>
  <c r="Q54" i="5" s="1"/>
  <c r="P53" i="5"/>
  <c r="Q53" i="5" s="1"/>
  <c r="P52" i="5"/>
  <c r="P51" i="5"/>
  <c r="J51" i="5" s="1"/>
  <c r="P50" i="5"/>
  <c r="J50" i="5" s="1"/>
  <c r="P49" i="5"/>
  <c r="J49" i="5" s="1"/>
  <c r="P48" i="5"/>
  <c r="J48" i="5" s="1"/>
  <c r="P47" i="5"/>
  <c r="J47" i="5" s="1"/>
  <c r="P46" i="5"/>
  <c r="Q46" i="5" s="1"/>
  <c r="P45" i="5"/>
  <c r="P44" i="5"/>
  <c r="Q44" i="5" s="1"/>
  <c r="P43" i="5"/>
  <c r="P42" i="5"/>
  <c r="P41" i="5"/>
  <c r="Q41" i="5" s="1"/>
  <c r="P40" i="5"/>
  <c r="J40" i="5" s="1"/>
  <c r="P39" i="5"/>
  <c r="P38" i="5"/>
  <c r="Q38" i="5" s="1"/>
  <c r="P37" i="5"/>
  <c r="J37" i="5" s="1"/>
  <c r="P36" i="5"/>
  <c r="P35" i="5"/>
  <c r="P34" i="5"/>
  <c r="J34" i="5" s="1"/>
  <c r="P33" i="5"/>
  <c r="Q33" i="5" s="1"/>
  <c r="P32" i="5"/>
  <c r="P31" i="5"/>
  <c r="J31" i="5" s="1"/>
  <c r="P30" i="5"/>
  <c r="Q30" i="5" s="1"/>
  <c r="P29" i="5"/>
  <c r="J29" i="5" s="1"/>
  <c r="P28" i="5"/>
  <c r="J28" i="5" s="1"/>
  <c r="P27" i="5"/>
  <c r="P26" i="5"/>
  <c r="J26" i="5" s="1"/>
  <c r="P25" i="5"/>
  <c r="J25" i="5" s="1"/>
  <c r="P24" i="5"/>
  <c r="J24" i="5" s="1"/>
  <c r="P23" i="5"/>
  <c r="P22" i="5"/>
  <c r="Q22" i="5" s="1"/>
  <c r="P21" i="5"/>
  <c r="J21" i="5" s="1"/>
  <c r="P20" i="5"/>
  <c r="P19" i="5"/>
  <c r="Q19" i="5" s="1"/>
  <c r="P18" i="5"/>
  <c r="J18" i="5" s="1"/>
  <c r="P17" i="5"/>
  <c r="Q17" i="5" s="1"/>
  <c r="P16" i="5"/>
  <c r="J16" i="5" s="1"/>
  <c r="P15" i="5"/>
  <c r="J15" i="5" s="1"/>
  <c r="P14" i="5"/>
  <c r="P13" i="5"/>
  <c r="P12" i="5"/>
  <c r="Q12" i="5" s="1"/>
  <c r="P11" i="5"/>
  <c r="J11" i="5" s="1"/>
  <c r="P10" i="5"/>
  <c r="Q10" i="5" s="1"/>
  <c r="I10" i="5" s="1"/>
  <c r="J9" i="5"/>
  <c r="R96" i="5"/>
  <c r="K96" i="5" s="1"/>
  <c r="R94" i="5"/>
  <c r="R93" i="5"/>
  <c r="R92" i="5"/>
  <c r="K92" i="5" s="1"/>
  <c r="R89" i="5"/>
  <c r="K89" i="5" s="1"/>
  <c r="R88" i="5"/>
  <c r="K88" i="5" s="1"/>
  <c r="R86" i="5"/>
  <c r="R85" i="5"/>
  <c r="R84" i="5"/>
  <c r="R81" i="5"/>
  <c r="R80" i="5"/>
  <c r="K80" i="5" s="1"/>
  <c r="R78" i="5"/>
  <c r="R77" i="5"/>
  <c r="R76" i="5"/>
  <c r="K76" i="5" s="1"/>
  <c r="R73" i="5"/>
  <c r="K73" i="5" s="1"/>
  <c r="R72" i="5"/>
  <c r="K72" i="5" s="1"/>
  <c r="R71" i="5"/>
  <c r="R70" i="5"/>
  <c r="R69" i="5"/>
  <c r="R68" i="5"/>
  <c r="R65" i="5"/>
  <c r="R64" i="5"/>
  <c r="K64" i="5" s="1"/>
  <c r="R63" i="5"/>
  <c r="R62" i="5"/>
  <c r="R61" i="5"/>
  <c r="R60" i="5"/>
  <c r="K60" i="5" s="1"/>
  <c r="R57" i="5"/>
  <c r="R56" i="5"/>
  <c r="R54" i="5"/>
  <c r="R53" i="5"/>
  <c r="R52" i="5"/>
  <c r="R51" i="5"/>
  <c r="R49" i="5"/>
  <c r="K49" i="5" s="1"/>
  <c r="R48" i="5"/>
  <c r="K48" i="5" s="1"/>
  <c r="R47" i="5"/>
  <c r="R46" i="5"/>
  <c r="R41" i="5"/>
  <c r="R40" i="5"/>
  <c r="K40" i="5" s="1"/>
  <c r="R38" i="5"/>
  <c r="R37" i="5"/>
  <c r="K37" i="5" s="1"/>
  <c r="R36" i="5"/>
  <c r="R33" i="5"/>
  <c r="R31" i="5"/>
  <c r="R30" i="5"/>
  <c r="R29" i="5"/>
  <c r="K29" i="5" s="1"/>
  <c r="R28" i="5"/>
  <c r="K28" i="5" s="1"/>
  <c r="R25" i="5"/>
  <c r="R24" i="5"/>
  <c r="K24" i="5" s="1"/>
  <c r="R22" i="5"/>
  <c r="R21" i="5"/>
  <c r="R20" i="5"/>
  <c r="R19" i="5"/>
  <c r="R17" i="5"/>
  <c r="R16" i="5"/>
  <c r="R15" i="5"/>
  <c r="R44" i="5" l="1"/>
  <c r="Q15" i="10"/>
  <c r="R15" i="10" s="1"/>
  <c r="I15" i="10" s="1"/>
  <c r="H21" i="10"/>
  <c r="H24" i="10"/>
  <c r="H28" i="10"/>
  <c r="H32" i="10"/>
  <c r="H36" i="10"/>
  <c r="H40" i="10"/>
  <c r="H44" i="10"/>
  <c r="H48" i="10"/>
  <c r="H52" i="10"/>
  <c r="H56" i="10"/>
  <c r="H60" i="10"/>
  <c r="H64" i="10"/>
  <c r="H68" i="10"/>
  <c r="H72" i="10"/>
  <c r="H76" i="10"/>
  <c r="H80" i="10"/>
  <c r="H84" i="10"/>
  <c r="H88" i="10"/>
  <c r="H92" i="10"/>
  <c r="H96" i="10"/>
  <c r="Q10" i="10"/>
  <c r="R10" i="10" s="1"/>
  <c r="I10" i="10" s="1"/>
  <c r="Q14" i="10"/>
  <c r="R14" i="10" s="1"/>
  <c r="I14" i="10" s="1"/>
  <c r="H16" i="10"/>
  <c r="H18" i="10"/>
  <c r="Q22" i="10"/>
  <c r="R22" i="10" s="1"/>
  <c r="I22" i="10" s="1"/>
  <c r="H25" i="10"/>
  <c r="H29" i="10"/>
  <c r="H33" i="10"/>
  <c r="H37" i="10"/>
  <c r="H41" i="10"/>
  <c r="H45" i="10"/>
  <c r="H49" i="10"/>
  <c r="H53" i="10"/>
  <c r="H57" i="10"/>
  <c r="H61" i="10"/>
  <c r="H65" i="10"/>
  <c r="H69" i="10"/>
  <c r="H73" i="10"/>
  <c r="H77" i="10"/>
  <c r="H81" i="10"/>
  <c r="H85" i="10"/>
  <c r="H89" i="10"/>
  <c r="H93" i="10"/>
  <c r="Q16" i="10"/>
  <c r="R16" i="10" s="1"/>
  <c r="I16" i="10" s="1"/>
  <c r="H42" i="10"/>
  <c r="H46" i="10"/>
  <c r="H50" i="10"/>
  <c r="H54" i="10"/>
  <c r="H58" i="10"/>
  <c r="H62" i="10"/>
  <c r="H66" i="10"/>
  <c r="H70" i="10"/>
  <c r="H74" i="10"/>
  <c r="H78" i="10"/>
  <c r="H82" i="10"/>
  <c r="H86" i="10"/>
  <c r="H90" i="10"/>
  <c r="H94" i="10"/>
  <c r="Q19" i="10"/>
  <c r="R19" i="10" s="1"/>
  <c r="I19" i="10" s="1"/>
  <c r="H20" i="10"/>
  <c r="H27" i="10"/>
  <c r="H31" i="10"/>
  <c r="H35" i="10"/>
  <c r="H39" i="10"/>
  <c r="H43" i="10"/>
  <c r="H47" i="10"/>
  <c r="H51" i="10"/>
  <c r="H55" i="10"/>
  <c r="H59" i="10"/>
  <c r="H63" i="10"/>
  <c r="H67" i="10"/>
  <c r="H71" i="10"/>
  <c r="H75" i="10"/>
  <c r="H79" i="10"/>
  <c r="H83" i="10"/>
  <c r="H87" i="10"/>
  <c r="H91" i="10"/>
  <c r="H95" i="10"/>
  <c r="K47" i="5"/>
  <c r="K71" i="5"/>
  <c r="K25" i="5"/>
  <c r="K41" i="5"/>
  <c r="K78" i="5"/>
  <c r="R23" i="5"/>
  <c r="R27" i="5"/>
  <c r="K27" i="5" s="1"/>
  <c r="R35" i="5"/>
  <c r="R39" i="5"/>
  <c r="R43" i="5"/>
  <c r="R55" i="5"/>
  <c r="R59" i="5"/>
  <c r="R67" i="5"/>
  <c r="R75" i="5"/>
  <c r="R79" i="5"/>
  <c r="R83" i="5"/>
  <c r="R87" i="5"/>
  <c r="R91" i="5"/>
  <c r="R95" i="5"/>
  <c r="K16" i="5"/>
  <c r="J19" i="5"/>
  <c r="K19" i="5" s="1"/>
  <c r="J22" i="5"/>
  <c r="K22" i="5" s="1"/>
  <c r="J30" i="5"/>
  <c r="J33" i="5"/>
  <c r="J35" i="5"/>
  <c r="J38" i="5"/>
  <c r="J41" i="5"/>
  <c r="J44" i="5"/>
  <c r="J46" i="5"/>
  <c r="K46" i="5" s="1"/>
  <c r="J53" i="5"/>
  <c r="K53" i="5" s="1"/>
  <c r="J56" i="5"/>
  <c r="K61" i="5"/>
  <c r="J65" i="5"/>
  <c r="J67" i="5"/>
  <c r="J74" i="5"/>
  <c r="J77" i="5"/>
  <c r="K77" i="5" s="1"/>
  <c r="J81" i="5"/>
  <c r="K81" i="5" s="1"/>
  <c r="K84" i="5"/>
  <c r="K93" i="5"/>
  <c r="Q15" i="5"/>
  <c r="Q23" i="5"/>
  <c r="Q27" i="5"/>
  <c r="Q31" i="5"/>
  <c r="Q35" i="5"/>
  <c r="Q39" i="5"/>
  <c r="Q43" i="5"/>
  <c r="Q47" i="5"/>
  <c r="Q51" i="5"/>
  <c r="Q55" i="5"/>
  <c r="Q59" i="5"/>
  <c r="Q63" i="5"/>
  <c r="Q67" i="5"/>
  <c r="Q71" i="5"/>
  <c r="Q75" i="5"/>
  <c r="Q79" i="5"/>
  <c r="Q83" i="5"/>
  <c r="Q87" i="5"/>
  <c r="Q91" i="5"/>
  <c r="Q95" i="5"/>
  <c r="R32" i="5"/>
  <c r="K32" i="5" s="1"/>
  <c r="J17" i="5"/>
  <c r="J20" i="5"/>
  <c r="K20" i="5" s="1"/>
  <c r="J23" i="5"/>
  <c r="J27" i="5"/>
  <c r="K30" i="5"/>
  <c r="K33" i="5"/>
  <c r="J36" i="5"/>
  <c r="K36" i="5" s="1"/>
  <c r="K38" i="5"/>
  <c r="J42" i="5"/>
  <c r="K56" i="5"/>
  <c r="J59" i="5"/>
  <c r="J62" i="5"/>
  <c r="K62" i="5" s="1"/>
  <c r="K65" i="5"/>
  <c r="J68" i="5"/>
  <c r="K68" i="5" s="1"/>
  <c r="J78" i="5"/>
  <c r="J85" i="5"/>
  <c r="J87" i="5"/>
  <c r="K87" i="5" s="1"/>
  <c r="J91" i="5"/>
  <c r="K91" i="5" s="1"/>
  <c r="J94" i="5"/>
  <c r="K94" i="5" s="1"/>
  <c r="Q16" i="5"/>
  <c r="Q20" i="5"/>
  <c r="Q24" i="5"/>
  <c r="Q28" i="5"/>
  <c r="Q32" i="5"/>
  <c r="Q36" i="5"/>
  <c r="Q40" i="5"/>
  <c r="Q48" i="5"/>
  <c r="Q52" i="5"/>
  <c r="Q60" i="5"/>
  <c r="Q64" i="5"/>
  <c r="Q72" i="5"/>
  <c r="Q76" i="5"/>
  <c r="Q80" i="5"/>
  <c r="Q84" i="5"/>
  <c r="Q88" i="5"/>
  <c r="Q92" i="5"/>
  <c r="Q96" i="5"/>
  <c r="R45" i="5"/>
  <c r="K45" i="5" s="1"/>
  <c r="J39" i="5"/>
  <c r="J45" i="5"/>
  <c r="J52" i="5"/>
  <c r="K52" i="5" s="1"/>
  <c r="J54" i="5"/>
  <c r="K54" i="5" s="1"/>
  <c r="J57" i="5"/>
  <c r="K57" i="5" s="1"/>
  <c r="J69" i="5"/>
  <c r="K69" i="5" s="1"/>
  <c r="J75" i="5"/>
  <c r="K75" i="5" s="1"/>
  <c r="J79" i="5"/>
  <c r="J83" i="5"/>
  <c r="K85" i="5"/>
  <c r="J95" i="5"/>
  <c r="Q21" i="5"/>
  <c r="Q25" i="5"/>
  <c r="Q29" i="5"/>
  <c r="Q37" i="5"/>
  <c r="Q45" i="5"/>
  <c r="Q49" i="5"/>
  <c r="Q57" i="5"/>
  <c r="Q61" i="5"/>
  <c r="Q73" i="5"/>
  <c r="Q89" i="5"/>
  <c r="Q93" i="5"/>
  <c r="R18" i="5"/>
  <c r="K18" i="5" s="1"/>
  <c r="R26" i="5"/>
  <c r="K26" i="5" s="1"/>
  <c r="R34" i="5"/>
  <c r="R42" i="5"/>
  <c r="K42" i="5" s="1"/>
  <c r="R50" i="5"/>
  <c r="K50" i="5" s="1"/>
  <c r="R58" i="5"/>
  <c r="K58" i="5" s="1"/>
  <c r="R66" i="5"/>
  <c r="R74" i="5"/>
  <c r="K74" i="5" s="1"/>
  <c r="R82" i="5"/>
  <c r="K82" i="5" s="1"/>
  <c r="R90" i="5"/>
  <c r="K90" i="5" s="1"/>
  <c r="J32" i="5"/>
  <c r="K34" i="5"/>
  <c r="J43" i="5"/>
  <c r="J55" i="5"/>
  <c r="K66" i="5"/>
  <c r="J70" i="5"/>
  <c r="K70" i="5" s="1"/>
  <c r="J86" i="5"/>
  <c r="K86" i="5" s="1"/>
  <c r="Q18" i="5"/>
  <c r="Q26" i="5"/>
  <c r="Q34" i="5"/>
  <c r="Q42" i="5"/>
  <c r="Q50" i="5"/>
  <c r="Q58" i="5"/>
  <c r="Q66" i="5"/>
  <c r="Q74" i="5"/>
  <c r="Q82" i="5"/>
  <c r="Q90" i="5"/>
  <c r="Q9" i="10"/>
  <c r="R9" i="10" s="1"/>
  <c r="I9" i="10" s="1"/>
  <c r="K21" i="5"/>
  <c r="K31" i="5"/>
  <c r="K63" i="5"/>
  <c r="K95" i="5"/>
  <c r="K15" i="5"/>
  <c r="K17" i="5"/>
  <c r="K55" i="5"/>
  <c r="K59" i="5"/>
  <c r="K23" i="5"/>
  <c r="K51" i="5"/>
  <c r="K83" i="5"/>
  <c r="K39" i="5"/>
  <c r="H11" i="10"/>
  <c r="Q13" i="10"/>
  <c r="R13" i="10" s="1"/>
  <c r="I13" i="10" s="1"/>
  <c r="Q18" i="10"/>
  <c r="Q12" i="10"/>
  <c r="R12" i="10" s="1"/>
  <c r="I12" i="10" s="1"/>
  <c r="H14" i="10"/>
  <c r="Q17" i="10"/>
  <c r="R17" i="10" s="1"/>
  <c r="I17" i="10" s="1"/>
  <c r="H15" i="10"/>
  <c r="H12" i="10"/>
  <c r="Q11" i="10"/>
  <c r="R11" i="10" s="1"/>
  <c r="I11" i="10" s="1"/>
  <c r="H10" i="10"/>
  <c r="H9" i="10"/>
  <c r="H22" i="10"/>
  <c r="R18" i="10"/>
  <c r="H23" i="10"/>
  <c r="Q21" i="10"/>
  <c r="R21" i="10" s="1"/>
  <c r="I21" i="10" s="1"/>
  <c r="O7" i="10"/>
  <c r="P7" i="10"/>
  <c r="Q9" i="5"/>
  <c r="I9" i="5" s="1"/>
  <c r="R9" i="5" s="1"/>
  <c r="K9" i="5" s="1"/>
  <c r="J10" i="5"/>
  <c r="Q11" i="5"/>
  <c r="R13" i="5"/>
  <c r="J13" i="5"/>
  <c r="Q13" i="5"/>
  <c r="J12" i="5"/>
  <c r="R14" i="5"/>
  <c r="J14" i="5"/>
  <c r="Q14" i="5"/>
  <c r="R10" i="5"/>
  <c r="R11" i="5"/>
  <c r="K11" i="5" s="1"/>
  <c r="R12" i="5"/>
  <c r="K79" i="5" l="1"/>
  <c r="K67" i="5"/>
  <c r="K35" i="5"/>
  <c r="K43" i="5"/>
  <c r="K44" i="5"/>
  <c r="K13" i="5"/>
  <c r="R7" i="10"/>
  <c r="G7" i="10" s="1"/>
  <c r="I18" i="10"/>
  <c r="Q7" i="10"/>
  <c r="K10" i="5"/>
  <c r="Q7" i="5"/>
  <c r="G7" i="5" s="1"/>
  <c r="K12" i="5"/>
  <c r="K14" i="5"/>
  <c r="R7" i="5"/>
  <c r="I7" i="5" s="1"/>
  <c r="AS96" i="7"/>
  <c r="AS95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S76" i="7"/>
  <c r="AS75" i="7"/>
  <c r="AS74" i="7"/>
  <c r="AS73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S58" i="7"/>
  <c r="AS57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H96" i="7"/>
  <c r="AH95" i="7"/>
  <c r="AH94" i="7"/>
  <c r="AH93" i="7"/>
  <c r="AH92" i="7"/>
  <c r="AH91" i="7"/>
  <c r="AH90" i="7"/>
  <c r="AH89" i="7"/>
  <c r="AH88" i="7"/>
  <c r="AH87" i="7"/>
  <c r="AH86" i="7"/>
  <c r="AH85" i="7"/>
  <c r="AH84" i="7"/>
  <c r="AH83" i="7"/>
  <c r="AH82" i="7"/>
  <c r="AH81" i="7"/>
  <c r="AH80" i="7"/>
  <c r="AH79" i="7"/>
  <c r="AH78" i="7"/>
  <c r="AH77" i="7"/>
  <c r="AH76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V9" i="7"/>
  <c r="AS9" i="7" s="1"/>
  <c r="AO7" i="1"/>
  <c r="AM7" i="1"/>
  <c r="P7" i="5" l="1"/>
  <c r="U7" i="7"/>
  <c r="K37" i="8"/>
  <c r="K35" i="8"/>
  <c r="K34" i="8"/>
  <c r="K33" i="8"/>
  <c r="K32" i="8"/>
  <c r="K31" i="8"/>
  <c r="K30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29" i="8"/>
  <c r="H11" i="3" l="1"/>
  <c r="H10" i="3"/>
  <c r="D11" i="3"/>
  <c r="I11" i="3" s="1"/>
  <c r="D4" i="10"/>
  <c r="E7" i="9"/>
  <c r="D10" i="3" s="1"/>
  <c r="I10" i="3" s="1"/>
  <c r="D4" i="9"/>
  <c r="D4" i="5"/>
  <c r="AJ96" i="7"/>
  <c r="AI96" i="7"/>
  <c r="AJ95" i="7"/>
  <c r="AI95" i="7"/>
  <c r="AJ94" i="7"/>
  <c r="AI94" i="7"/>
  <c r="AJ93" i="7"/>
  <c r="AI93" i="7"/>
  <c r="AJ92" i="7"/>
  <c r="AI92" i="7"/>
  <c r="AJ91" i="7"/>
  <c r="AI91" i="7"/>
  <c r="AJ90" i="7"/>
  <c r="AI90" i="7"/>
  <c r="AJ89" i="7"/>
  <c r="AI89" i="7"/>
  <c r="AJ88" i="7"/>
  <c r="AI88" i="7"/>
  <c r="AJ87" i="7"/>
  <c r="AI87" i="7"/>
  <c r="AJ86" i="7"/>
  <c r="AI86" i="7"/>
  <c r="AJ85" i="7"/>
  <c r="AI85" i="7"/>
  <c r="AJ84" i="7"/>
  <c r="AI84" i="7"/>
  <c r="AJ83" i="7"/>
  <c r="AI83" i="7"/>
  <c r="AJ82" i="7"/>
  <c r="AI82" i="7"/>
  <c r="AJ81" i="7"/>
  <c r="AI81" i="7"/>
  <c r="AJ80" i="7"/>
  <c r="AI80" i="7"/>
  <c r="AJ79" i="7"/>
  <c r="AI79" i="7"/>
  <c r="AJ78" i="7"/>
  <c r="AI78" i="7"/>
  <c r="AJ77" i="7"/>
  <c r="AI77" i="7"/>
  <c r="AJ76" i="7"/>
  <c r="AI76" i="7"/>
  <c r="AJ75" i="7"/>
  <c r="AI75" i="7"/>
  <c r="AJ74" i="7"/>
  <c r="AI74" i="7"/>
  <c r="AJ73" i="7"/>
  <c r="AI73" i="7"/>
  <c r="AJ72" i="7"/>
  <c r="AI72" i="7"/>
  <c r="AJ71" i="7"/>
  <c r="AI71" i="7"/>
  <c r="AJ70" i="7"/>
  <c r="AI70" i="7"/>
  <c r="AJ69" i="7"/>
  <c r="AI69" i="7"/>
  <c r="AJ68" i="7"/>
  <c r="AI68" i="7"/>
  <c r="AJ67" i="7"/>
  <c r="AI67" i="7"/>
  <c r="AJ66" i="7"/>
  <c r="AI66" i="7"/>
  <c r="AJ65" i="7"/>
  <c r="AI65" i="7"/>
  <c r="AJ64" i="7"/>
  <c r="AI64" i="7"/>
  <c r="AJ63" i="7"/>
  <c r="AI63" i="7"/>
  <c r="AJ62" i="7"/>
  <c r="AI62" i="7"/>
  <c r="AJ61" i="7"/>
  <c r="AI61" i="7"/>
  <c r="AJ60" i="7"/>
  <c r="AI60" i="7"/>
  <c r="AJ59" i="7"/>
  <c r="AI59" i="7"/>
  <c r="AJ58" i="7"/>
  <c r="AI58" i="7"/>
  <c r="AJ57" i="7"/>
  <c r="AI57" i="7"/>
  <c r="AJ56" i="7"/>
  <c r="AI56" i="7"/>
  <c r="AJ55" i="7"/>
  <c r="AI55" i="7"/>
  <c r="AJ54" i="7"/>
  <c r="AI54" i="7"/>
  <c r="AJ53" i="7"/>
  <c r="AI53" i="7"/>
  <c r="AJ52" i="7"/>
  <c r="AI52" i="7"/>
  <c r="AJ51" i="7"/>
  <c r="AI51" i="7"/>
  <c r="AJ50" i="7"/>
  <c r="AI50" i="7"/>
  <c r="AJ49" i="7"/>
  <c r="AI49" i="7"/>
  <c r="AJ48" i="7"/>
  <c r="AI48" i="7"/>
  <c r="AJ47" i="7"/>
  <c r="AI47" i="7"/>
  <c r="AJ46" i="7"/>
  <c r="AI46" i="7"/>
  <c r="AJ45" i="7"/>
  <c r="AI45" i="7"/>
  <c r="AJ44" i="7"/>
  <c r="AI44" i="7"/>
  <c r="AJ43" i="7"/>
  <c r="AI43" i="7"/>
  <c r="AJ42" i="7"/>
  <c r="AI42" i="7"/>
  <c r="AJ41" i="7"/>
  <c r="AI41" i="7"/>
  <c r="AJ40" i="7"/>
  <c r="AI40" i="7"/>
  <c r="AJ39" i="7"/>
  <c r="AI39" i="7"/>
  <c r="AJ38" i="7"/>
  <c r="AI38" i="7"/>
  <c r="AJ37" i="7"/>
  <c r="AI37" i="7"/>
  <c r="AJ36" i="7"/>
  <c r="AI36" i="7"/>
  <c r="AJ35" i="7"/>
  <c r="AI35" i="7"/>
  <c r="AJ34" i="7"/>
  <c r="AI34" i="7"/>
  <c r="AJ33" i="7"/>
  <c r="AI33" i="7"/>
  <c r="AJ32" i="7"/>
  <c r="AI32" i="7"/>
  <c r="AJ31" i="7"/>
  <c r="AI31" i="7"/>
  <c r="AJ30" i="7"/>
  <c r="AI30" i="7"/>
  <c r="AJ29" i="7"/>
  <c r="AI29" i="7"/>
  <c r="AJ28" i="7"/>
  <c r="AI28" i="7"/>
  <c r="AJ27" i="7"/>
  <c r="AI27" i="7"/>
  <c r="AJ26" i="7"/>
  <c r="AI26" i="7"/>
  <c r="AJ25" i="7"/>
  <c r="AI25" i="7"/>
  <c r="AJ24" i="7"/>
  <c r="AI24" i="7"/>
  <c r="AJ23" i="7"/>
  <c r="AI23" i="7"/>
  <c r="AJ22" i="7"/>
  <c r="AI22" i="7"/>
  <c r="AJ21" i="7"/>
  <c r="AI21" i="7"/>
  <c r="AJ20" i="7"/>
  <c r="AI20" i="7"/>
  <c r="AJ19" i="7"/>
  <c r="AI19" i="7"/>
  <c r="AJ18" i="7"/>
  <c r="AI18" i="7"/>
  <c r="AJ17" i="7"/>
  <c r="AI17" i="7"/>
  <c r="AJ16" i="7"/>
  <c r="AI16" i="7"/>
  <c r="AJ15" i="7"/>
  <c r="AI15" i="7"/>
  <c r="AJ14" i="7"/>
  <c r="AI14" i="7"/>
  <c r="AJ13" i="7"/>
  <c r="AI13" i="7"/>
  <c r="AJ12" i="7"/>
  <c r="AI12" i="7"/>
  <c r="AJ11" i="7"/>
  <c r="AI11" i="7"/>
  <c r="AJ10" i="7"/>
  <c r="AI10" i="7"/>
  <c r="AJ9" i="7"/>
  <c r="AI9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V96" i="7"/>
  <c r="AO96" i="7" s="1"/>
  <c r="V95" i="7"/>
  <c r="AN95" i="7" s="1"/>
  <c r="V94" i="7"/>
  <c r="AL94" i="7" s="1"/>
  <c r="V93" i="7"/>
  <c r="AL93" i="7" s="1"/>
  <c r="V92" i="7"/>
  <c r="AD92" i="7" s="1"/>
  <c r="V91" i="7"/>
  <c r="AC91" i="7" s="1"/>
  <c r="V90" i="7"/>
  <c r="AO90" i="7" s="1"/>
  <c r="V89" i="7"/>
  <c r="AL89" i="7" s="1"/>
  <c r="V88" i="7"/>
  <c r="AO88" i="7" s="1"/>
  <c r="V87" i="7"/>
  <c r="AN87" i="7" s="1"/>
  <c r="V86" i="7"/>
  <c r="AQ86" i="7" s="1"/>
  <c r="V85" i="7"/>
  <c r="AQ85" i="7" s="1"/>
  <c r="V84" i="7"/>
  <c r="AC84" i="7" s="1"/>
  <c r="V83" i="7"/>
  <c r="AC83" i="7" s="1"/>
  <c r="V82" i="7"/>
  <c r="AM82" i="7" s="1"/>
  <c r="V81" i="7"/>
  <c r="AL81" i="7" s="1"/>
  <c r="V80" i="7"/>
  <c r="AN80" i="7" s="1"/>
  <c r="V79" i="7"/>
  <c r="AN79" i="7" s="1"/>
  <c r="V78" i="7"/>
  <c r="AN78" i="7" s="1"/>
  <c r="V77" i="7"/>
  <c r="AQ77" i="7" s="1"/>
  <c r="V76" i="7"/>
  <c r="V75" i="7"/>
  <c r="AC75" i="7" s="1"/>
  <c r="V74" i="7"/>
  <c r="AP74" i="7" s="1"/>
  <c r="V73" i="7"/>
  <c r="AL73" i="7" s="1"/>
  <c r="V72" i="7"/>
  <c r="V71" i="7"/>
  <c r="AN71" i="7" s="1"/>
  <c r="V70" i="7"/>
  <c r="AN70" i="7" s="1"/>
  <c r="V69" i="7"/>
  <c r="AD69" i="7" s="1"/>
  <c r="V68" i="7"/>
  <c r="V67" i="7"/>
  <c r="AC67" i="7" s="1"/>
  <c r="V66" i="7"/>
  <c r="AM66" i="7" s="1"/>
  <c r="V65" i="7"/>
  <c r="AL65" i="7" s="1"/>
  <c r="V64" i="7"/>
  <c r="V63" i="7"/>
  <c r="AL63" i="7" s="1"/>
  <c r="V62" i="7"/>
  <c r="AC62" i="7" s="1"/>
  <c r="V61" i="7"/>
  <c r="AO61" i="7" s="1"/>
  <c r="V60" i="7"/>
  <c r="V59" i="7"/>
  <c r="AP59" i="7" s="1"/>
  <c r="V58" i="7"/>
  <c r="AC58" i="7" s="1"/>
  <c r="V57" i="7"/>
  <c r="AL57" i="7" s="1"/>
  <c r="V56" i="7"/>
  <c r="V55" i="7"/>
  <c r="AL55" i="7" s="1"/>
  <c r="V54" i="7"/>
  <c r="AO54" i="7" s="1"/>
  <c r="V53" i="7"/>
  <c r="AL53" i="7" s="1"/>
  <c r="V52" i="7"/>
  <c r="V51" i="7"/>
  <c r="AO51" i="7" s="1"/>
  <c r="V50" i="7"/>
  <c r="AP50" i="7" s="1"/>
  <c r="V49" i="7"/>
  <c r="AL49" i="7" s="1"/>
  <c r="V48" i="7"/>
  <c r="V47" i="7"/>
  <c r="AD47" i="7" s="1"/>
  <c r="V46" i="7"/>
  <c r="AN46" i="7" s="1"/>
  <c r="V45" i="7"/>
  <c r="AD45" i="7" s="1"/>
  <c r="V44" i="7"/>
  <c r="V43" i="7"/>
  <c r="AO43" i="7" s="1"/>
  <c r="V42" i="7"/>
  <c r="AO42" i="7" s="1"/>
  <c r="V41" i="7"/>
  <c r="AL41" i="7" s="1"/>
  <c r="V40" i="7"/>
  <c r="V39" i="7"/>
  <c r="V38" i="7"/>
  <c r="AP38" i="7" s="1"/>
  <c r="V37" i="7"/>
  <c r="AM37" i="7" s="1"/>
  <c r="V36" i="7"/>
  <c r="V35" i="7"/>
  <c r="AD35" i="7" s="1"/>
  <c r="V34" i="7"/>
  <c r="AP34" i="7" s="1"/>
  <c r="V33" i="7"/>
  <c r="AL33" i="7" s="1"/>
  <c r="V32" i="7"/>
  <c r="V31" i="7"/>
  <c r="V30" i="7"/>
  <c r="AQ30" i="7" s="1"/>
  <c r="V29" i="7"/>
  <c r="AN29" i="7" s="1"/>
  <c r="V28" i="7"/>
  <c r="V27" i="7"/>
  <c r="AP27" i="7" s="1"/>
  <c r="V26" i="7"/>
  <c r="AC26" i="7" s="1"/>
  <c r="V25" i="7"/>
  <c r="AL25" i="7" s="1"/>
  <c r="V24" i="7"/>
  <c r="V23" i="7"/>
  <c r="V22" i="7"/>
  <c r="AD22" i="7" s="1"/>
  <c r="V21" i="7"/>
  <c r="AP21" i="7" s="1"/>
  <c r="V20" i="7"/>
  <c r="V19" i="7"/>
  <c r="AM19" i="7" s="1"/>
  <c r="V18" i="7"/>
  <c r="AL18" i="7" s="1"/>
  <c r="V17" i="7"/>
  <c r="AL17" i="7" s="1"/>
  <c r="V16" i="7"/>
  <c r="V15" i="7"/>
  <c r="AM15" i="7" s="1"/>
  <c r="V14" i="7"/>
  <c r="AN14" i="7" s="1"/>
  <c r="V13" i="7"/>
  <c r="X13" i="7" s="1"/>
  <c r="V12" i="7"/>
  <c r="V11" i="7"/>
  <c r="V10" i="7"/>
  <c r="AL10" i="7" s="1"/>
  <c r="AO9" i="7"/>
  <c r="AQ96" i="7"/>
  <c r="AP96" i="7"/>
  <c r="AM96" i="7"/>
  <c r="AL96" i="7"/>
  <c r="AC96" i="7"/>
  <c r="AB96" i="7"/>
  <c r="AA96" i="7"/>
  <c r="X96" i="7"/>
  <c r="AO95" i="7"/>
  <c r="AB95" i="7"/>
  <c r="X95" i="7"/>
  <c r="AQ94" i="7"/>
  <c r="AO94" i="7"/>
  <c r="AN94" i="7"/>
  <c r="AM94" i="7"/>
  <c r="AC94" i="7"/>
  <c r="AB94" i="7"/>
  <c r="Z94" i="7"/>
  <c r="Y94" i="7"/>
  <c r="X94" i="7"/>
  <c r="AN93" i="7"/>
  <c r="AM93" i="7"/>
  <c r="AB93" i="7"/>
  <c r="Z93" i="7"/>
  <c r="Y93" i="7"/>
  <c r="AQ92" i="7"/>
  <c r="AP92" i="7"/>
  <c r="AN92" i="7"/>
  <c r="AM92" i="7"/>
  <c r="AL92" i="7"/>
  <c r="AB92" i="7"/>
  <c r="AA92" i="7"/>
  <c r="Y92" i="7"/>
  <c r="X92" i="7"/>
  <c r="AQ90" i="7"/>
  <c r="AN90" i="7"/>
  <c r="AL90" i="7"/>
  <c r="AC90" i="7"/>
  <c r="Y90" i="7"/>
  <c r="AM89" i="7"/>
  <c r="AQ88" i="7"/>
  <c r="AP88" i="7"/>
  <c r="AM88" i="7"/>
  <c r="AL88" i="7"/>
  <c r="AC88" i="7"/>
  <c r="AB88" i="7"/>
  <c r="AA88" i="7"/>
  <c r="X88" i="7"/>
  <c r="AQ87" i="7"/>
  <c r="AO87" i="7"/>
  <c r="AM87" i="7"/>
  <c r="Z87" i="7"/>
  <c r="AO86" i="7"/>
  <c r="AN86" i="7"/>
  <c r="AL86" i="7"/>
  <c r="AD86" i="7"/>
  <c r="AC86" i="7"/>
  <c r="Z86" i="7"/>
  <c r="Y86" i="7"/>
  <c r="AP85" i="7"/>
  <c r="AN85" i="7"/>
  <c r="AL85" i="7"/>
  <c r="AA85" i="7"/>
  <c r="Y85" i="7"/>
  <c r="AQ84" i="7"/>
  <c r="AP84" i="7"/>
  <c r="AN84" i="7"/>
  <c r="AM84" i="7"/>
  <c r="AL84" i="7"/>
  <c r="AD84" i="7"/>
  <c r="AB84" i="7"/>
  <c r="AA84" i="7"/>
  <c r="Y84" i="7"/>
  <c r="X84" i="7"/>
  <c r="AP82" i="7"/>
  <c r="AO82" i="7"/>
  <c r="AC82" i="7"/>
  <c r="AA82" i="7"/>
  <c r="Y82" i="7"/>
  <c r="AM81" i="7"/>
  <c r="AQ80" i="7"/>
  <c r="AP80" i="7"/>
  <c r="AO80" i="7"/>
  <c r="AM80" i="7"/>
  <c r="AL80" i="7"/>
  <c r="AC80" i="7"/>
  <c r="AB80" i="7"/>
  <c r="AA80" i="7"/>
  <c r="Z80" i="7"/>
  <c r="X80" i="7"/>
  <c r="AQ79" i="7"/>
  <c r="AO79" i="7"/>
  <c r="AM79" i="7"/>
  <c r="Z79" i="7"/>
  <c r="AQ78" i="7"/>
  <c r="AP78" i="7"/>
  <c r="AO78" i="7"/>
  <c r="AL78" i="7"/>
  <c r="AD78" i="7"/>
  <c r="AB78" i="7"/>
  <c r="AA78" i="7"/>
  <c r="Z78" i="7"/>
  <c r="AP77" i="7"/>
  <c r="AO77" i="7"/>
  <c r="AL77" i="7"/>
  <c r="AD77" i="7"/>
  <c r="AC77" i="7"/>
  <c r="Y77" i="7"/>
  <c r="AQ76" i="7"/>
  <c r="AP76" i="7"/>
  <c r="AO76" i="7"/>
  <c r="AN76" i="7"/>
  <c r="AM76" i="7"/>
  <c r="AL76" i="7"/>
  <c r="AD76" i="7"/>
  <c r="AC76" i="7"/>
  <c r="AB76" i="7"/>
  <c r="AA76" i="7"/>
  <c r="Z76" i="7"/>
  <c r="Y76" i="7"/>
  <c r="X76" i="7"/>
  <c r="AO74" i="7"/>
  <c r="AN74" i="7"/>
  <c r="AD74" i="7"/>
  <c r="AC74" i="7"/>
  <c r="AB74" i="7"/>
  <c r="X74" i="7"/>
  <c r="X73" i="7"/>
  <c r="AQ72" i="7"/>
  <c r="AP72" i="7"/>
  <c r="AO72" i="7"/>
  <c r="AN72" i="7"/>
  <c r="AM72" i="7"/>
  <c r="AL72" i="7"/>
  <c r="AD72" i="7"/>
  <c r="AC72" i="7"/>
  <c r="AB72" i="7"/>
  <c r="AA72" i="7"/>
  <c r="Z72" i="7"/>
  <c r="Y72" i="7"/>
  <c r="X72" i="7"/>
  <c r="AQ71" i="7"/>
  <c r="AM71" i="7"/>
  <c r="AB71" i="7"/>
  <c r="Z71" i="7"/>
  <c r="AQ70" i="7"/>
  <c r="AP70" i="7"/>
  <c r="AO70" i="7"/>
  <c r="AL70" i="7"/>
  <c r="AD70" i="7"/>
  <c r="AB70" i="7"/>
  <c r="AA70" i="7"/>
  <c r="Z70" i="7"/>
  <c r="AQ69" i="7"/>
  <c r="AP69" i="7"/>
  <c r="AN69" i="7"/>
  <c r="AM69" i="7"/>
  <c r="AL69" i="7"/>
  <c r="AB69" i="7"/>
  <c r="AA69" i="7"/>
  <c r="Y69" i="7"/>
  <c r="X69" i="7"/>
  <c r="AQ68" i="7"/>
  <c r="AP68" i="7"/>
  <c r="AO68" i="7"/>
  <c r="AN68" i="7"/>
  <c r="AM68" i="7"/>
  <c r="AL68" i="7"/>
  <c r="AD68" i="7"/>
  <c r="AC68" i="7"/>
  <c r="AB68" i="7"/>
  <c r="AA68" i="7"/>
  <c r="Z68" i="7"/>
  <c r="Y68" i="7"/>
  <c r="X68" i="7"/>
  <c r="AP66" i="7"/>
  <c r="AO66" i="7"/>
  <c r="AN66" i="7"/>
  <c r="AD66" i="7"/>
  <c r="AC66" i="7"/>
  <c r="AA66" i="7"/>
  <c r="Z66" i="7"/>
  <c r="Y66" i="7"/>
  <c r="X65" i="7"/>
  <c r="AQ64" i="7"/>
  <c r="AP64" i="7"/>
  <c r="AO64" i="7"/>
  <c r="AN64" i="7"/>
  <c r="AM64" i="7"/>
  <c r="AL64" i="7"/>
  <c r="AD64" i="7"/>
  <c r="AC64" i="7"/>
  <c r="AB64" i="7"/>
  <c r="AA64" i="7"/>
  <c r="Z64" i="7"/>
  <c r="Y64" i="7"/>
  <c r="X64" i="7"/>
  <c r="AQ63" i="7"/>
  <c r="AO63" i="7"/>
  <c r="AN63" i="7"/>
  <c r="AM63" i="7"/>
  <c r="AC63" i="7"/>
  <c r="AB63" i="7"/>
  <c r="Z63" i="7"/>
  <c r="Y63" i="7"/>
  <c r="X63" i="7"/>
  <c r="AP62" i="7"/>
  <c r="AO62" i="7"/>
  <c r="AM62" i="7"/>
  <c r="AL62" i="7"/>
  <c r="AD62" i="7"/>
  <c r="AA62" i="7"/>
  <c r="Z62" i="7"/>
  <c r="X62" i="7"/>
  <c r="AQ61" i="7"/>
  <c r="AP61" i="7"/>
  <c r="AM61" i="7"/>
  <c r="AL61" i="7"/>
  <c r="AC61" i="7"/>
  <c r="AB61" i="7"/>
  <c r="AA61" i="7"/>
  <c r="X61" i="7"/>
  <c r="AQ60" i="7"/>
  <c r="AP60" i="7"/>
  <c r="AO60" i="7"/>
  <c r="AN60" i="7"/>
  <c r="AM60" i="7"/>
  <c r="AL60" i="7"/>
  <c r="AD60" i="7"/>
  <c r="AC60" i="7"/>
  <c r="AB60" i="7"/>
  <c r="AA60" i="7"/>
  <c r="Z60" i="7"/>
  <c r="Y60" i="7"/>
  <c r="X60" i="7"/>
  <c r="AP58" i="7"/>
  <c r="AO58" i="7"/>
  <c r="AM58" i="7"/>
  <c r="AL58" i="7"/>
  <c r="AD58" i="7"/>
  <c r="AA58" i="7"/>
  <c r="Z58" i="7"/>
  <c r="X58" i="7"/>
  <c r="AM57" i="7"/>
  <c r="X57" i="7"/>
  <c r="AQ56" i="7"/>
  <c r="AP56" i="7"/>
  <c r="AO56" i="7"/>
  <c r="AN56" i="7"/>
  <c r="AM56" i="7"/>
  <c r="AL56" i="7"/>
  <c r="AD56" i="7"/>
  <c r="AC56" i="7"/>
  <c r="AB56" i="7"/>
  <c r="AA56" i="7"/>
  <c r="Z56" i="7"/>
  <c r="Y56" i="7"/>
  <c r="X56" i="7"/>
  <c r="AQ55" i="7"/>
  <c r="AO55" i="7"/>
  <c r="AN55" i="7"/>
  <c r="AM55" i="7"/>
  <c r="AC55" i="7"/>
  <c r="AB55" i="7"/>
  <c r="Z55" i="7"/>
  <c r="Y55" i="7"/>
  <c r="X55" i="7"/>
  <c r="AQ54" i="7"/>
  <c r="AP54" i="7"/>
  <c r="AM54" i="7"/>
  <c r="AL54" i="7"/>
  <c r="AC54" i="7"/>
  <c r="AB54" i="7"/>
  <c r="AA54" i="7"/>
  <c r="X54" i="7"/>
  <c r="AQ53" i="7"/>
  <c r="AO53" i="7"/>
  <c r="AN53" i="7"/>
  <c r="AM53" i="7"/>
  <c r="AC53" i="7"/>
  <c r="AB53" i="7"/>
  <c r="Z53" i="7"/>
  <c r="Y53" i="7"/>
  <c r="X53" i="7"/>
  <c r="AQ52" i="7"/>
  <c r="AP52" i="7"/>
  <c r="AO52" i="7"/>
  <c r="AN52" i="7"/>
  <c r="AM52" i="7"/>
  <c r="AL52" i="7"/>
  <c r="AD52" i="7"/>
  <c r="AC52" i="7"/>
  <c r="AB52" i="7"/>
  <c r="AA52" i="7"/>
  <c r="Z52" i="7"/>
  <c r="Y52" i="7"/>
  <c r="X52" i="7"/>
  <c r="AQ51" i="7"/>
  <c r="AQ50" i="7"/>
  <c r="AN50" i="7"/>
  <c r="AM50" i="7"/>
  <c r="AD50" i="7"/>
  <c r="AC50" i="7"/>
  <c r="AB50" i="7"/>
  <c r="Y50" i="7"/>
  <c r="X50" i="7"/>
  <c r="X49" i="7"/>
  <c r="AQ48" i="7"/>
  <c r="AP48" i="7"/>
  <c r="AO48" i="7"/>
  <c r="AN48" i="7"/>
  <c r="AM48" i="7"/>
  <c r="AL48" i="7"/>
  <c r="AD48" i="7"/>
  <c r="AC48" i="7"/>
  <c r="AB48" i="7"/>
  <c r="AA48" i="7"/>
  <c r="Z48" i="7"/>
  <c r="Y48" i="7"/>
  <c r="X48" i="7"/>
  <c r="AQ47" i="7"/>
  <c r="AO47" i="7"/>
  <c r="AN47" i="7"/>
  <c r="AM47" i="7"/>
  <c r="AL47" i="7"/>
  <c r="AC47" i="7"/>
  <c r="AB47" i="7"/>
  <c r="Z47" i="7"/>
  <c r="Y47" i="7"/>
  <c r="X47" i="7"/>
  <c r="AQ46" i="7"/>
  <c r="AP46" i="7"/>
  <c r="AO46" i="7"/>
  <c r="AL46" i="7"/>
  <c r="AD46" i="7"/>
  <c r="AB46" i="7"/>
  <c r="AA46" i="7"/>
  <c r="Z46" i="7"/>
  <c r="AQ45" i="7"/>
  <c r="AP45" i="7"/>
  <c r="AN45" i="7"/>
  <c r="AM45" i="7"/>
  <c r="AL45" i="7"/>
  <c r="AB45" i="7"/>
  <c r="AA45" i="7"/>
  <c r="Y45" i="7"/>
  <c r="X45" i="7"/>
  <c r="AQ44" i="7"/>
  <c r="AP44" i="7"/>
  <c r="AO44" i="7"/>
  <c r="AN44" i="7"/>
  <c r="AM44" i="7"/>
  <c r="AL44" i="7"/>
  <c r="AD44" i="7"/>
  <c r="AC44" i="7"/>
  <c r="AB44" i="7"/>
  <c r="AA44" i="7"/>
  <c r="Z44" i="7"/>
  <c r="Y44" i="7"/>
  <c r="X44" i="7"/>
  <c r="Z43" i="7"/>
  <c r="AQ42" i="7"/>
  <c r="AP42" i="7"/>
  <c r="AM42" i="7"/>
  <c r="AL42" i="7"/>
  <c r="AC42" i="7"/>
  <c r="AB42" i="7"/>
  <c r="AA42" i="7"/>
  <c r="X42" i="7"/>
  <c r="AM41" i="7"/>
  <c r="AQ40" i="7"/>
  <c r="AP40" i="7"/>
  <c r="AO40" i="7"/>
  <c r="AN40" i="7"/>
  <c r="AM40" i="7"/>
  <c r="AL40" i="7"/>
  <c r="AD40" i="7"/>
  <c r="AC40" i="7"/>
  <c r="AB40" i="7"/>
  <c r="AA40" i="7"/>
  <c r="Z40" i="7"/>
  <c r="Y40" i="7"/>
  <c r="X40" i="7"/>
  <c r="AQ39" i="7"/>
  <c r="AP39" i="7"/>
  <c r="AO39" i="7"/>
  <c r="AN39" i="7"/>
  <c r="AM39" i="7"/>
  <c r="AL39" i="7"/>
  <c r="AD39" i="7"/>
  <c r="AC39" i="7"/>
  <c r="AB39" i="7"/>
  <c r="AA39" i="7"/>
  <c r="Z39" i="7"/>
  <c r="Y39" i="7"/>
  <c r="X39" i="7"/>
  <c r="AQ38" i="7"/>
  <c r="AN38" i="7"/>
  <c r="AM38" i="7"/>
  <c r="AD38" i="7"/>
  <c r="AC38" i="7"/>
  <c r="AB38" i="7"/>
  <c r="Y38" i="7"/>
  <c r="X38" i="7"/>
  <c r="AP37" i="7"/>
  <c r="AO37" i="7"/>
  <c r="AN37" i="7"/>
  <c r="AD37" i="7"/>
  <c r="AC37" i="7"/>
  <c r="AA37" i="7"/>
  <c r="Z37" i="7"/>
  <c r="Y37" i="7"/>
  <c r="AQ36" i="7"/>
  <c r="AP36" i="7"/>
  <c r="AO36" i="7"/>
  <c r="AN36" i="7"/>
  <c r="AM36" i="7"/>
  <c r="AL36" i="7"/>
  <c r="AD36" i="7"/>
  <c r="AC36" i="7"/>
  <c r="AB36" i="7"/>
  <c r="AA36" i="7"/>
  <c r="Z36" i="7"/>
  <c r="Y36" i="7"/>
  <c r="X36" i="7"/>
  <c r="AQ34" i="7"/>
  <c r="AN34" i="7"/>
  <c r="AM34" i="7"/>
  <c r="AD34" i="7"/>
  <c r="AC34" i="7"/>
  <c r="AB34" i="7"/>
  <c r="Y34" i="7"/>
  <c r="X34" i="7"/>
  <c r="X33" i="7"/>
  <c r="AQ32" i="7"/>
  <c r="AP32" i="7"/>
  <c r="AO32" i="7"/>
  <c r="AN32" i="7"/>
  <c r="AM32" i="7"/>
  <c r="AL32" i="7"/>
  <c r="AD32" i="7"/>
  <c r="AC32" i="7"/>
  <c r="AB32" i="7"/>
  <c r="AA32" i="7"/>
  <c r="Z32" i="7"/>
  <c r="Y32" i="7"/>
  <c r="X32" i="7"/>
  <c r="AQ31" i="7"/>
  <c r="AP31" i="7"/>
  <c r="AO31" i="7"/>
  <c r="AN31" i="7"/>
  <c r="AM31" i="7"/>
  <c r="AL31" i="7"/>
  <c r="AD31" i="7"/>
  <c r="AC31" i="7"/>
  <c r="AB31" i="7"/>
  <c r="AA31" i="7"/>
  <c r="Z31" i="7"/>
  <c r="Y31" i="7"/>
  <c r="X31" i="7"/>
  <c r="AO30" i="7"/>
  <c r="AN30" i="7"/>
  <c r="AL30" i="7"/>
  <c r="AD30" i="7"/>
  <c r="AC30" i="7"/>
  <c r="Z30" i="7"/>
  <c r="Y30" i="7"/>
  <c r="AQ29" i="7"/>
  <c r="AP29" i="7"/>
  <c r="AO29" i="7"/>
  <c r="AL29" i="7"/>
  <c r="AD29" i="7"/>
  <c r="AB29" i="7"/>
  <c r="AA29" i="7"/>
  <c r="Z29" i="7"/>
  <c r="AQ28" i="7"/>
  <c r="AP28" i="7"/>
  <c r="AO28" i="7"/>
  <c r="AN28" i="7"/>
  <c r="AM28" i="7"/>
  <c r="AL28" i="7"/>
  <c r="AD28" i="7"/>
  <c r="AC28" i="7"/>
  <c r="AB28" i="7"/>
  <c r="AA28" i="7"/>
  <c r="Z28" i="7"/>
  <c r="Y28" i="7"/>
  <c r="X28" i="7"/>
  <c r="AP26" i="7"/>
  <c r="AO26" i="7"/>
  <c r="AM26" i="7"/>
  <c r="AL26" i="7"/>
  <c r="AD26" i="7"/>
  <c r="AA26" i="7"/>
  <c r="Z26" i="7"/>
  <c r="X26" i="7"/>
  <c r="AM25" i="7"/>
  <c r="X25" i="7"/>
  <c r="AQ24" i="7"/>
  <c r="AP24" i="7"/>
  <c r="AO24" i="7"/>
  <c r="AN24" i="7"/>
  <c r="AM24" i="7"/>
  <c r="AL24" i="7"/>
  <c r="AD24" i="7"/>
  <c r="AC24" i="7"/>
  <c r="AB24" i="7"/>
  <c r="AA24" i="7"/>
  <c r="Z24" i="7"/>
  <c r="Y24" i="7"/>
  <c r="X24" i="7"/>
  <c r="AQ23" i="7"/>
  <c r="AP23" i="7"/>
  <c r="AO23" i="7"/>
  <c r="AN23" i="7"/>
  <c r="AM23" i="7"/>
  <c r="AL23" i="7"/>
  <c r="AD23" i="7"/>
  <c r="AC23" i="7"/>
  <c r="AB23" i="7"/>
  <c r="AA23" i="7"/>
  <c r="Z23" i="7"/>
  <c r="Y23" i="7"/>
  <c r="X23" i="7"/>
  <c r="AQ22" i="7"/>
  <c r="AP22" i="7"/>
  <c r="AN22" i="7"/>
  <c r="AM22" i="7"/>
  <c r="AL22" i="7"/>
  <c r="AC22" i="7"/>
  <c r="AB22" i="7"/>
  <c r="AA22" i="7"/>
  <c r="Y22" i="7"/>
  <c r="X22" i="7"/>
  <c r="AQ21" i="7"/>
  <c r="AO21" i="7"/>
  <c r="AN21" i="7"/>
  <c r="AM21" i="7"/>
  <c r="AD21" i="7"/>
  <c r="AC21" i="7"/>
  <c r="AB21" i="7"/>
  <c r="Z21" i="7"/>
  <c r="Y21" i="7"/>
  <c r="X21" i="7"/>
  <c r="AQ20" i="7"/>
  <c r="AP20" i="7"/>
  <c r="AO20" i="7"/>
  <c r="AN20" i="7"/>
  <c r="AM20" i="7"/>
  <c r="AL20" i="7"/>
  <c r="AD20" i="7"/>
  <c r="AC20" i="7"/>
  <c r="AB20" i="7"/>
  <c r="AA20" i="7"/>
  <c r="Z20" i="7"/>
  <c r="Y20" i="7"/>
  <c r="X20" i="7"/>
  <c r="AQ18" i="7"/>
  <c r="AO18" i="7"/>
  <c r="AN18" i="7"/>
  <c r="AM18" i="7"/>
  <c r="AD18" i="7"/>
  <c r="AC18" i="7"/>
  <c r="AB18" i="7"/>
  <c r="Z18" i="7"/>
  <c r="Y18" i="7"/>
  <c r="X18" i="7"/>
  <c r="X17" i="7"/>
  <c r="AQ16" i="7"/>
  <c r="AP16" i="7"/>
  <c r="AO16" i="7"/>
  <c r="AN16" i="7"/>
  <c r="AM16" i="7"/>
  <c r="AL16" i="7"/>
  <c r="AD16" i="7"/>
  <c r="AC16" i="7"/>
  <c r="AB16" i="7"/>
  <c r="AA16" i="7"/>
  <c r="Z16" i="7"/>
  <c r="Y16" i="7"/>
  <c r="X16" i="7"/>
  <c r="AP15" i="7"/>
  <c r="AO15" i="7"/>
  <c r="AN15" i="7"/>
  <c r="AD15" i="7"/>
  <c r="AC15" i="7"/>
  <c r="AA15" i="7"/>
  <c r="Z15" i="7"/>
  <c r="Y15" i="7"/>
  <c r="Z14" i="7"/>
  <c r="AQ12" i="7"/>
  <c r="AB12" i="7"/>
  <c r="AD9" i="7"/>
  <c r="Z7" i="1"/>
  <c r="H70" i="2"/>
  <c r="H69" i="2"/>
  <c r="H23" i="2"/>
  <c r="H22" i="2"/>
  <c r="H21" i="2"/>
  <c r="H17" i="2"/>
  <c r="H16" i="2"/>
  <c r="H15" i="2"/>
  <c r="H14" i="2"/>
  <c r="H13" i="2"/>
  <c r="G8" i="2"/>
  <c r="AF26" i="7" l="1"/>
  <c r="AF58" i="7"/>
  <c r="AF66" i="7"/>
  <c r="AF92" i="7"/>
  <c r="AL13" i="7"/>
  <c r="AS13" i="7"/>
  <c r="AC10" i="7"/>
  <c r="AP10" i="7"/>
  <c r="AC11" i="7"/>
  <c r="AS11" i="7"/>
  <c r="AP12" i="7"/>
  <c r="AS12" i="7"/>
  <c r="AB10" i="7"/>
  <c r="AS10" i="7"/>
  <c r="AF34" i="7"/>
  <c r="AQ10" i="7"/>
  <c r="AA18" i="7"/>
  <c r="AP18" i="7"/>
  <c r="AL21" i="7"/>
  <c r="Z22" i="7"/>
  <c r="AO22" i="7"/>
  <c r="Y26" i="7"/>
  <c r="AN26" i="7"/>
  <c r="AC29" i="7"/>
  <c r="X30" i="7"/>
  <c r="AM30" i="7"/>
  <c r="AM33" i="7"/>
  <c r="AL34" i="7"/>
  <c r="AB37" i="7"/>
  <c r="AQ37" i="7"/>
  <c r="AL38" i="7"/>
  <c r="X41" i="7"/>
  <c r="AD42" i="7"/>
  <c r="AF42" i="7" s="1"/>
  <c r="AP43" i="7"/>
  <c r="Z45" i="7"/>
  <c r="AO45" i="7"/>
  <c r="AC46" i="7"/>
  <c r="AM49" i="7"/>
  <c r="AL50" i="7"/>
  <c r="AA53" i="7"/>
  <c r="AP53" i="7"/>
  <c r="AD54" i="7"/>
  <c r="AF54" i="7" s="1"/>
  <c r="Y58" i="7"/>
  <c r="AN58" i="7"/>
  <c r="AD61" i="7"/>
  <c r="AF61" i="7" s="1"/>
  <c r="Y62" i="7"/>
  <c r="AN62" i="7"/>
  <c r="AB66" i="7"/>
  <c r="AQ66" i="7"/>
  <c r="Z69" i="7"/>
  <c r="AO69" i="7"/>
  <c r="AC70" i="7"/>
  <c r="AM74" i="7"/>
  <c r="AN77" i="7"/>
  <c r="AC78" i="7"/>
  <c r="Z82" i="7"/>
  <c r="X86" i="7"/>
  <c r="AM86" i="7"/>
  <c r="AP90" i="7"/>
  <c r="AD93" i="7"/>
  <c r="AA94" i="7"/>
  <c r="AP94" i="7"/>
  <c r="X91" i="7"/>
  <c r="Y19" i="7"/>
  <c r="AN19" i="7"/>
  <c r="AB26" i="7"/>
  <c r="AQ26" i="7"/>
  <c r="X29" i="7"/>
  <c r="AM29" i="7"/>
  <c r="AA30" i="7"/>
  <c r="AP30" i="7"/>
  <c r="Z34" i="7"/>
  <c r="AO34" i="7"/>
  <c r="AL37" i="7"/>
  <c r="Z38" i="7"/>
  <c r="AO38" i="7"/>
  <c r="Y42" i="7"/>
  <c r="AN42" i="7"/>
  <c r="AC45" i="7"/>
  <c r="X46" i="7"/>
  <c r="AM46" i="7"/>
  <c r="Z50" i="7"/>
  <c r="AO50" i="7"/>
  <c r="AD53" i="7"/>
  <c r="AF53" i="7" s="1"/>
  <c r="Y54" i="7"/>
  <c r="AN54" i="7"/>
  <c r="AB58" i="7"/>
  <c r="AQ58" i="7"/>
  <c r="Y61" i="7"/>
  <c r="AN61" i="7"/>
  <c r="AB62" i="7"/>
  <c r="AQ62" i="7"/>
  <c r="AM65" i="7"/>
  <c r="AL66" i="7"/>
  <c r="AC69" i="7"/>
  <c r="X70" i="7"/>
  <c r="AM70" i="7"/>
  <c r="Y74" i="7"/>
  <c r="AQ74" i="7"/>
  <c r="Z77" i="7"/>
  <c r="X78" i="7"/>
  <c r="AM78" i="7"/>
  <c r="AL82" i="7"/>
  <c r="AC85" i="7"/>
  <c r="AA86" i="7"/>
  <c r="AP86" i="7"/>
  <c r="AA90" i="7"/>
  <c r="AO93" i="7"/>
  <c r="AD94" i="7"/>
  <c r="AF94" i="7" s="1"/>
  <c r="AN13" i="7"/>
  <c r="AM17" i="7"/>
  <c r="AA21" i="7"/>
  <c r="AB27" i="7"/>
  <c r="Y29" i="7"/>
  <c r="AB30" i="7"/>
  <c r="AA34" i="7"/>
  <c r="X37" i="7"/>
  <c r="AA38" i="7"/>
  <c r="Z42" i="7"/>
  <c r="Y46" i="7"/>
  <c r="AA50" i="7"/>
  <c r="Z54" i="7"/>
  <c r="AC59" i="7"/>
  <c r="Z61" i="7"/>
  <c r="X66" i="7"/>
  <c r="Y70" i="7"/>
  <c r="Z74" i="7"/>
  <c r="AB75" i="7"/>
  <c r="AA77" i="7"/>
  <c r="Y78" i="7"/>
  <c r="AN82" i="7"/>
  <c r="AD85" i="7"/>
  <c r="AF85" i="7" s="1"/>
  <c r="AB86" i="7"/>
  <c r="AB90" i="7"/>
  <c r="X93" i="7"/>
  <c r="AQ93" i="7"/>
  <c r="AQ27" i="7"/>
  <c r="AL35" i="7"/>
  <c r="Y51" i="7"/>
  <c r="AF50" i="7"/>
  <c r="AF74" i="7"/>
  <c r="Z19" i="7"/>
  <c r="AO19" i="7"/>
  <c r="AC27" i="7"/>
  <c r="X35" i="7"/>
  <c r="AM35" i="7"/>
  <c r="AA43" i="7"/>
  <c r="AQ43" i="7"/>
  <c r="AA51" i="7"/>
  <c r="AD59" i="7"/>
  <c r="AF59" i="7" s="1"/>
  <c r="X67" i="7"/>
  <c r="AO71" i="7"/>
  <c r="AM73" i="7"/>
  <c r="AL74" i="7"/>
  <c r="AD75" i="7"/>
  <c r="X77" i="7"/>
  <c r="AM77" i="7"/>
  <c r="AB82" i="7"/>
  <c r="AQ82" i="7"/>
  <c r="X85" i="7"/>
  <c r="AM85" i="7"/>
  <c r="X89" i="7"/>
  <c r="AD90" i="7"/>
  <c r="AB91" i="7"/>
  <c r="AA93" i="7"/>
  <c r="AP93" i="7"/>
  <c r="Z95" i="7"/>
  <c r="AF35" i="7"/>
  <c r="AF75" i="7"/>
  <c r="AF90" i="7"/>
  <c r="AA19" i="7"/>
  <c r="AP19" i="7"/>
  <c r="AD27" i="7"/>
  <c r="Y35" i="7"/>
  <c r="AN35" i="7"/>
  <c r="AB43" i="7"/>
  <c r="AB51" i="7"/>
  <c r="AM59" i="7"/>
  <c r="AB67" i="7"/>
  <c r="AM75" i="7"/>
  <c r="X83" i="7"/>
  <c r="AD91" i="7"/>
  <c r="AF91" i="7" s="1"/>
  <c r="AF20" i="7"/>
  <c r="AF28" i="7"/>
  <c r="AF36" i="7"/>
  <c r="AF44" i="7"/>
  <c r="AF52" i="7"/>
  <c r="AF60" i="7"/>
  <c r="AF68" i="7"/>
  <c r="AF76" i="7"/>
  <c r="AF84" i="7"/>
  <c r="AF18" i="7"/>
  <c r="AB19" i="7"/>
  <c r="AQ19" i="7"/>
  <c r="AL27" i="7"/>
  <c r="Z35" i="7"/>
  <c r="AO35" i="7"/>
  <c r="AC43" i="7"/>
  <c r="AC51" i="7"/>
  <c r="AN59" i="7"/>
  <c r="AD67" i="7"/>
  <c r="AQ75" i="7"/>
  <c r="X79" i="7"/>
  <c r="X81" i="7"/>
  <c r="AD82" i="7"/>
  <c r="AF82" i="7" s="1"/>
  <c r="AB83" i="7"/>
  <c r="Z85" i="7"/>
  <c r="AO85" i="7"/>
  <c r="X87" i="7"/>
  <c r="X90" i="7"/>
  <c r="AM90" i="7"/>
  <c r="AM91" i="7"/>
  <c r="AC93" i="7"/>
  <c r="AM95" i="7"/>
  <c r="AF21" i="7"/>
  <c r="AF29" i="7"/>
  <c r="AF37" i="7"/>
  <c r="AF45" i="7"/>
  <c r="AF69" i="7"/>
  <c r="AF77" i="7"/>
  <c r="AF93" i="7"/>
  <c r="X27" i="7"/>
  <c r="AM27" i="7"/>
  <c r="AA35" i="7"/>
  <c r="AP35" i="7"/>
  <c r="AD43" i="7"/>
  <c r="AF43" i="7" s="1"/>
  <c r="AD51" i="7"/>
  <c r="AF51" i="7" s="1"/>
  <c r="AQ59" i="7"/>
  <c r="AM67" i="7"/>
  <c r="AD83" i="7"/>
  <c r="AQ91" i="7"/>
  <c r="AF22" i="7"/>
  <c r="AF30" i="7"/>
  <c r="AF38" i="7"/>
  <c r="AF46" i="7"/>
  <c r="AF62" i="7"/>
  <c r="AF70" i="7"/>
  <c r="AF78" i="7"/>
  <c r="AF86" i="7"/>
  <c r="AC19" i="7"/>
  <c r="AD19" i="7"/>
  <c r="Y27" i="7"/>
  <c r="AN27" i="7"/>
  <c r="AB35" i="7"/>
  <c r="AQ35" i="7"/>
  <c r="AL43" i="7"/>
  <c r="AM51" i="7"/>
  <c r="X59" i="7"/>
  <c r="AQ67" i="7"/>
  <c r="X71" i="7"/>
  <c r="AA74" i="7"/>
  <c r="AB77" i="7"/>
  <c r="AB79" i="7"/>
  <c r="X82" i="7"/>
  <c r="AM83" i="7"/>
  <c r="AB85" i="7"/>
  <c r="AB87" i="7"/>
  <c r="Z90" i="7"/>
  <c r="AQ95" i="7"/>
  <c r="AF23" i="7"/>
  <c r="AF31" i="7"/>
  <c r="AF39" i="7"/>
  <c r="AF47" i="7"/>
  <c r="AL19" i="7"/>
  <c r="Z27" i="7"/>
  <c r="AO27" i="7"/>
  <c r="AC35" i="7"/>
  <c r="X43" i="7"/>
  <c r="AM43" i="7"/>
  <c r="AN51" i="7"/>
  <c r="Y59" i="7"/>
  <c r="AQ83" i="7"/>
  <c r="AF16" i="7"/>
  <c r="AF24" i="7"/>
  <c r="AF32" i="7"/>
  <c r="AF40" i="7"/>
  <c r="AF48" i="7"/>
  <c r="AF56" i="7"/>
  <c r="AF64" i="7"/>
  <c r="AF72" i="7"/>
  <c r="X19" i="7"/>
  <c r="AA27" i="7"/>
  <c r="Y43" i="7"/>
  <c r="AN43" i="7"/>
  <c r="X51" i="7"/>
  <c r="AP51" i="7"/>
  <c r="AB59" i="7"/>
  <c r="X75" i="7"/>
  <c r="AO10" i="7"/>
  <c r="V7" i="7"/>
  <c r="AM10" i="7"/>
  <c r="AC12" i="7"/>
  <c r="AB15" i="7"/>
  <c r="AQ15" i="7"/>
  <c r="AD12" i="7"/>
  <c r="AL12" i="7"/>
  <c r="X10" i="7"/>
  <c r="X12" i="7"/>
  <c r="AM12" i="7"/>
  <c r="AO14" i="7"/>
  <c r="AL15" i="7"/>
  <c r="AA10" i="7"/>
  <c r="Y12" i="7"/>
  <c r="AN12" i="7"/>
  <c r="X15" i="7"/>
  <c r="N15" i="7" s="1"/>
  <c r="AF15" i="7" s="1"/>
  <c r="Z12" i="7"/>
  <c r="AO12" i="7"/>
  <c r="AA12" i="7"/>
  <c r="AO13" i="7"/>
  <c r="Y13" i="7"/>
  <c r="Z13" i="7"/>
  <c r="AC13" i="7"/>
  <c r="AD13" i="7"/>
  <c r="AM13" i="7"/>
  <c r="AA14" i="7"/>
  <c r="AP14" i="7"/>
  <c r="AB14" i="7"/>
  <c r="AQ14" i="7"/>
  <c r="AC14" i="7"/>
  <c r="AD14" i="7"/>
  <c r="AL14" i="7"/>
  <c r="X14" i="7"/>
  <c r="AM14" i="7"/>
  <c r="Y14" i="7"/>
  <c r="H7" i="10"/>
  <c r="J7" i="10"/>
  <c r="I7" i="10"/>
  <c r="F7" i="9"/>
  <c r="H7" i="9"/>
  <c r="G7" i="9"/>
  <c r="AA13" i="7"/>
  <c r="AP13" i="7"/>
  <c r="AB13" i="7"/>
  <c r="AQ13" i="7"/>
  <c r="N12" i="7"/>
  <c r="AF12" i="7" s="1"/>
  <c r="AM9" i="7"/>
  <c r="AP9" i="7"/>
  <c r="AQ9" i="7"/>
  <c r="AD10" i="7"/>
  <c r="Y10" i="7"/>
  <c r="AN10" i="7"/>
  <c r="Z10" i="7"/>
  <c r="Y17" i="7"/>
  <c r="AN17" i="7"/>
  <c r="Y25" i="7"/>
  <c r="AN25" i="7"/>
  <c r="Y33" i="7"/>
  <c r="AN33" i="7"/>
  <c r="Y41" i="7"/>
  <c r="AN41" i="7"/>
  <c r="AA47" i="7"/>
  <c r="AP47" i="7"/>
  <c r="Y49" i="7"/>
  <c r="AN49" i="7"/>
  <c r="AL51" i="7"/>
  <c r="AA55" i="7"/>
  <c r="AP55" i="7"/>
  <c r="Y57" i="7"/>
  <c r="AN57" i="7"/>
  <c r="AL59" i="7"/>
  <c r="AA63" i="7"/>
  <c r="AP63" i="7"/>
  <c r="Y65" i="7"/>
  <c r="AN65" i="7"/>
  <c r="AL67" i="7"/>
  <c r="AA71" i="7"/>
  <c r="AP71" i="7"/>
  <c r="Y73" i="7"/>
  <c r="AN73" i="7"/>
  <c r="AL75" i="7"/>
  <c r="AA79" i="7"/>
  <c r="AP79" i="7"/>
  <c r="AD80" i="7"/>
  <c r="AF80" i="7" s="1"/>
  <c r="Y81" i="7"/>
  <c r="AN81" i="7"/>
  <c r="AL83" i="7"/>
  <c r="Z84" i="7"/>
  <c r="AO84" i="7"/>
  <c r="AA87" i="7"/>
  <c r="AP87" i="7"/>
  <c r="AD88" i="7"/>
  <c r="AF88" i="7" s="1"/>
  <c r="Y89" i="7"/>
  <c r="AN89" i="7"/>
  <c r="AL91" i="7"/>
  <c r="Z92" i="7"/>
  <c r="AO92" i="7"/>
  <c r="AA95" i="7"/>
  <c r="AP95" i="7"/>
  <c r="AD96" i="7"/>
  <c r="AF96" i="7" s="1"/>
  <c r="Z17" i="7"/>
  <c r="Z25" i="7"/>
  <c r="AO25" i="7"/>
  <c r="Z33" i="7"/>
  <c r="AO33" i="7"/>
  <c r="Z41" i="7"/>
  <c r="AO41" i="7"/>
  <c r="Z49" i="7"/>
  <c r="AO49" i="7"/>
  <c r="Z57" i="7"/>
  <c r="AO57" i="7"/>
  <c r="Z65" i="7"/>
  <c r="AO65" i="7"/>
  <c r="Z73" i="7"/>
  <c r="AO73" i="7"/>
  <c r="Z81" i="7"/>
  <c r="AO81" i="7"/>
  <c r="Z89" i="7"/>
  <c r="AO89" i="7"/>
  <c r="AO17" i="7"/>
  <c r="AA17" i="7"/>
  <c r="AP17" i="7"/>
  <c r="AA25" i="7"/>
  <c r="AP25" i="7"/>
  <c r="AA33" i="7"/>
  <c r="AP33" i="7"/>
  <c r="AA41" i="7"/>
  <c r="AP41" i="7"/>
  <c r="AA49" i="7"/>
  <c r="AP49" i="7"/>
  <c r="AA57" i="7"/>
  <c r="AP57" i="7"/>
  <c r="AA65" i="7"/>
  <c r="AP65" i="7"/>
  <c r="Y67" i="7"/>
  <c r="AN67" i="7"/>
  <c r="AC71" i="7"/>
  <c r="AA73" i="7"/>
  <c r="AP73" i="7"/>
  <c r="Y75" i="7"/>
  <c r="AN75" i="7"/>
  <c r="AC79" i="7"/>
  <c r="AA81" i="7"/>
  <c r="AP81" i="7"/>
  <c r="Y83" i="7"/>
  <c r="AN83" i="7"/>
  <c r="AC87" i="7"/>
  <c r="AA89" i="7"/>
  <c r="AP89" i="7"/>
  <c r="Y91" i="7"/>
  <c r="AN91" i="7"/>
  <c r="AC95" i="7"/>
  <c r="AB17" i="7"/>
  <c r="AQ17" i="7"/>
  <c r="AB25" i="7"/>
  <c r="AQ25" i="7"/>
  <c r="AB33" i="7"/>
  <c r="AQ33" i="7"/>
  <c r="AB41" i="7"/>
  <c r="AQ41" i="7"/>
  <c r="AB49" i="7"/>
  <c r="AQ49" i="7"/>
  <c r="Z51" i="7"/>
  <c r="AD55" i="7"/>
  <c r="AF55" i="7" s="1"/>
  <c r="AB57" i="7"/>
  <c r="AQ57" i="7"/>
  <c r="Z59" i="7"/>
  <c r="AO59" i="7"/>
  <c r="AD63" i="7"/>
  <c r="AB65" i="7"/>
  <c r="AQ65" i="7"/>
  <c r="Z67" i="7"/>
  <c r="AO67" i="7"/>
  <c r="AD71" i="7"/>
  <c r="AB73" i="7"/>
  <c r="AQ73" i="7"/>
  <c r="Z75" i="7"/>
  <c r="AO75" i="7"/>
  <c r="AD79" i="7"/>
  <c r="Y80" i="7"/>
  <c r="AB81" i="7"/>
  <c r="AQ81" i="7"/>
  <c r="Z83" i="7"/>
  <c r="AO83" i="7"/>
  <c r="AD87" i="7"/>
  <c r="Y88" i="7"/>
  <c r="AN88" i="7"/>
  <c r="AB89" i="7"/>
  <c r="AQ89" i="7"/>
  <c r="Z91" i="7"/>
  <c r="AO91" i="7"/>
  <c r="AC92" i="7"/>
  <c r="AD95" i="7"/>
  <c r="AF95" i="7" s="1"/>
  <c r="Y96" i="7"/>
  <c r="AN96" i="7"/>
  <c r="AC17" i="7"/>
  <c r="AC25" i="7"/>
  <c r="AC33" i="7"/>
  <c r="AC41" i="7"/>
  <c r="AC49" i="7"/>
  <c r="AC57" i="7"/>
  <c r="AA59" i="7"/>
  <c r="AC65" i="7"/>
  <c r="AA67" i="7"/>
  <c r="AP67" i="7"/>
  <c r="AL71" i="7"/>
  <c r="AC73" i="7"/>
  <c r="AA75" i="7"/>
  <c r="AP75" i="7"/>
  <c r="AL79" i="7"/>
  <c r="AC81" i="7"/>
  <c r="AA83" i="7"/>
  <c r="AP83" i="7"/>
  <c r="AL87" i="7"/>
  <c r="Z88" i="7"/>
  <c r="AC89" i="7"/>
  <c r="AA91" i="7"/>
  <c r="AP91" i="7"/>
  <c r="AL95" i="7"/>
  <c r="Z96" i="7"/>
  <c r="AD17" i="7"/>
  <c r="AF17" i="7" s="1"/>
  <c r="AD25" i="7"/>
  <c r="AF25" i="7" s="1"/>
  <c r="AD33" i="7"/>
  <c r="AF33" i="7" s="1"/>
  <c r="AD41" i="7"/>
  <c r="AD49" i="7"/>
  <c r="AF49" i="7" s="1"/>
  <c r="AD57" i="7"/>
  <c r="AD65" i="7"/>
  <c r="AD73" i="7"/>
  <c r="AF73" i="7" s="1"/>
  <c r="AD81" i="7"/>
  <c r="AF81" i="7" s="1"/>
  <c r="AD89" i="7"/>
  <c r="AF89" i="7" s="1"/>
  <c r="Y71" i="7"/>
  <c r="Y79" i="7"/>
  <c r="Y87" i="7"/>
  <c r="Y95" i="7"/>
  <c r="AL9" i="7"/>
  <c r="AN9" i="7"/>
  <c r="AL11" i="7"/>
  <c r="AD11" i="7"/>
  <c r="X11" i="7"/>
  <c r="AM11" i="7"/>
  <c r="Y11" i="7"/>
  <c r="AN11" i="7"/>
  <c r="AO11" i="7"/>
  <c r="Z11" i="7"/>
  <c r="AA11" i="7"/>
  <c r="AP11" i="7"/>
  <c r="AB11" i="7"/>
  <c r="AQ11" i="7"/>
  <c r="X9" i="7"/>
  <c r="Y9" i="7"/>
  <c r="Z9" i="7"/>
  <c r="AA9" i="7"/>
  <c r="AB9" i="7"/>
  <c r="AC9" i="7"/>
  <c r="G22" i="2"/>
  <c r="G21" i="2"/>
  <c r="N14" i="7" l="1"/>
  <c r="AF14" i="7" s="1"/>
  <c r="AO7" i="7"/>
  <c r="AN7" i="7"/>
  <c r="AF27" i="7"/>
  <c r="AF83" i="7"/>
  <c r="AF19" i="7"/>
  <c r="AF87" i="7"/>
  <c r="AF41" i="7"/>
  <c r="AF79" i="7"/>
  <c r="AF67" i="7"/>
  <c r="AF65" i="7"/>
  <c r="AF71" i="7"/>
  <c r="AF57" i="7"/>
  <c r="AF63" i="7"/>
  <c r="N13" i="7"/>
  <c r="AF13" i="7" s="1"/>
  <c r="N10" i="7"/>
  <c r="AF10" i="7" s="1"/>
  <c r="N11" i="7"/>
  <c r="AF11" i="7" s="1"/>
  <c r="J7" i="5" l="1"/>
  <c r="K7" i="5" l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AB7" i="1"/>
  <c r="O95" i="7"/>
  <c r="O92" i="7"/>
  <c r="O87" i="7"/>
  <c r="O84" i="7"/>
  <c r="O79" i="7"/>
  <c r="O76" i="7"/>
  <c r="O71" i="7"/>
  <c r="O68" i="7"/>
  <c r="O63" i="7"/>
  <c r="O60" i="7"/>
  <c r="O55" i="7"/>
  <c r="O53" i="7"/>
  <c r="O52" i="7"/>
  <c r="O47" i="7"/>
  <c r="O45" i="7"/>
  <c r="O44" i="7"/>
  <c r="O41" i="7"/>
  <c r="O39" i="7"/>
  <c r="O37" i="7"/>
  <c r="O31" i="7"/>
  <c r="O29" i="7"/>
  <c r="O25" i="7"/>
  <c r="O23" i="7"/>
  <c r="O20" i="7"/>
  <c r="O17" i="7"/>
  <c r="O15" i="7"/>
  <c r="O13" i="7"/>
  <c r="O12" i="7"/>
  <c r="O96" i="7"/>
  <c r="O94" i="7"/>
  <c r="O93" i="7"/>
  <c r="O91" i="7"/>
  <c r="O90" i="7"/>
  <c r="O89" i="7"/>
  <c r="O88" i="7"/>
  <c r="O86" i="7"/>
  <c r="O85" i="7"/>
  <c r="O83" i="7"/>
  <c r="O82" i="7"/>
  <c r="O81" i="7"/>
  <c r="O80" i="7"/>
  <c r="O78" i="7"/>
  <c r="O77" i="7"/>
  <c r="O75" i="7"/>
  <c r="O74" i="7"/>
  <c r="O73" i="7"/>
  <c r="O72" i="7"/>
  <c r="O70" i="7"/>
  <c r="O69" i="7"/>
  <c r="O67" i="7"/>
  <c r="O66" i="7"/>
  <c r="O65" i="7"/>
  <c r="O64" i="7"/>
  <c r="O62" i="7"/>
  <c r="O61" i="7"/>
  <c r="O59" i="7"/>
  <c r="O58" i="7"/>
  <c r="O57" i="7"/>
  <c r="O56" i="7"/>
  <c r="O54" i="7"/>
  <c r="O51" i="7"/>
  <c r="O50" i="7"/>
  <c r="O49" i="7"/>
  <c r="O48" i="7"/>
  <c r="O46" i="7"/>
  <c r="O43" i="7"/>
  <c r="O42" i="7"/>
  <c r="O40" i="7"/>
  <c r="O38" i="7"/>
  <c r="O36" i="7"/>
  <c r="O35" i="7"/>
  <c r="O34" i="7"/>
  <c r="O33" i="7"/>
  <c r="O32" i="7"/>
  <c r="O30" i="7"/>
  <c r="O28" i="7"/>
  <c r="O27" i="7"/>
  <c r="O26" i="7"/>
  <c r="O24" i="7"/>
  <c r="O22" i="7"/>
  <c r="O21" i="7"/>
  <c r="O19" i="7"/>
  <c r="O18" i="7"/>
  <c r="O16" i="7"/>
  <c r="O14" i="7"/>
  <c r="O11" i="7"/>
  <c r="O10" i="7"/>
  <c r="AE7" i="7"/>
  <c r="O9" i="7"/>
  <c r="V24" i="1" l="1"/>
  <c r="AE24" i="1"/>
  <c r="Y24" i="1"/>
  <c r="AF24" i="1"/>
  <c r="AD24" i="1"/>
  <c r="AC24" i="1"/>
  <c r="W24" i="1"/>
  <c r="X24" i="1"/>
  <c r="AL24" i="1" s="1"/>
  <c r="AN24" i="1" s="1"/>
  <c r="U24" i="1"/>
  <c r="V32" i="1"/>
  <c r="AE32" i="1"/>
  <c r="Y32" i="1"/>
  <c r="X32" i="1"/>
  <c r="W32" i="1"/>
  <c r="U32" i="1"/>
  <c r="AC32" i="1"/>
  <c r="AF32" i="1"/>
  <c r="AD32" i="1"/>
  <c r="V40" i="1"/>
  <c r="AE40" i="1"/>
  <c r="Y40" i="1"/>
  <c r="AF40" i="1"/>
  <c r="AD40" i="1"/>
  <c r="AC40" i="1"/>
  <c r="X40" i="1"/>
  <c r="AL40" i="1" s="1"/>
  <c r="W40" i="1"/>
  <c r="U40" i="1"/>
  <c r="X48" i="1"/>
  <c r="AL48" i="1" s="1"/>
  <c r="V48" i="1"/>
  <c r="AE48" i="1"/>
  <c r="Y48" i="1"/>
  <c r="AF48" i="1"/>
  <c r="AD48" i="1"/>
  <c r="AC48" i="1"/>
  <c r="W48" i="1"/>
  <c r="U48" i="1"/>
  <c r="AI48" i="1" s="1"/>
  <c r="X56" i="1"/>
  <c r="AL56" i="1" s="1"/>
  <c r="V56" i="1"/>
  <c r="AE56" i="1"/>
  <c r="AD56" i="1"/>
  <c r="Y56" i="1"/>
  <c r="AC56" i="1"/>
  <c r="W56" i="1"/>
  <c r="U56" i="1"/>
  <c r="AF56" i="1"/>
  <c r="X64" i="1"/>
  <c r="AL64" i="1" s="1"/>
  <c r="V64" i="1"/>
  <c r="AF64" i="1"/>
  <c r="U64" i="1"/>
  <c r="AE64" i="1"/>
  <c r="AD64" i="1"/>
  <c r="Y64" i="1"/>
  <c r="AC64" i="1"/>
  <c r="W64" i="1"/>
  <c r="AK64" i="1" s="1"/>
  <c r="X72" i="1"/>
  <c r="AL72" i="1" s="1"/>
  <c r="V72" i="1"/>
  <c r="AF72" i="1"/>
  <c r="U72" i="1"/>
  <c r="AE72" i="1"/>
  <c r="AD72" i="1"/>
  <c r="Y72" i="1"/>
  <c r="AC72" i="1"/>
  <c r="W72" i="1"/>
  <c r="AK72" i="1" s="1"/>
  <c r="X80" i="1"/>
  <c r="AL80" i="1" s="1"/>
  <c r="V80" i="1"/>
  <c r="AF80" i="1"/>
  <c r="U80" i="1"/>
  <c r="AE80" i="1"/>
  <c r="AD80" i="1"/>
  <c r="Y80" i="1"/>
  <c r="W80" i="1"/>
  <c r="AC80" i="1"/>
  <c r="X88" i="1"/>
  <c r="AL88" i="1" s="1"/>
  <c r="V88" i="1"/>
  <c r="AF88" i="1"/>
  <c r="U88" i="1"/>
  <c r="AE88" i="1"/>
  <c r="AD88" i="1"/>
  <c r="Y88" i="1"/>
  <c r="AC88" i="1"/>
  <c r="W88" i="1"/>
  <c r="AK88" i="1" s="1"/>
  <c r="X96" i="1"/>
  <c r="AL96" i="1" s="1"/>
  <c r="V96" i="1"/>
  <c r="AF96" i="1"/>
  <c r="U96" i="1"/>
  <c r="AE96" i="1"/>
  <c r="AD96" i="1"/>
  <c r="Y96" i="1"/>
  <c r="AC96" i="1"/>
  <c r="W96" i="1"/>
  <c r="AK96" i="1" s="1"/>
  <c r="AF25" i="1"/>
  <c r="U25" i="1"/>
  <c r="AD25" i="1"/>
  <c r="X25" i="1"/>
  <c r="AL25" i="1" s="1"/>
  <c r="W25" i="1"/>
  <c r="V25" i="1"/>
  <c r="Y25" i="1"/>
  <c r="AE25" i="1"/>
  <c r="AC25" i="1"/>
  <c r="AF33" i="1"/>
  <c r="U33" i="1"/>
  <c r="AD33" i="1"/>
  <c r="X33" i="1"/>
  <c r="AL33" i="1" s="1"/>
  <c r="AE33" i="1"/>
  <c r="AC33" i="1"/>
  <c r="Y33" i="1"/>
  <c r="W33" i="1"/>
  <c r="V33" i="1"/>
  <c r="AF41" i="1"/>
  <c r="U41" i="1"/>
  <c r="AD41" i="1"/>
  <c r="X41" i="1"/>
  <c r="AH41" i="1" s="1"/>
  <c r="AE41" i="1"/>
  <c r="AC41" i="1"/>
  <c r="V41" i="1"/>
  <c r="Y41" i="1"/>
  <c r="W41" i="1"/>
  <c r="W49" i="1"/>
  <c r="AF49" i="1"/>
  <c r="U49" i="1"/>
  <c r="AD49" i="1"/>
  <c r="AC49" i="1"/>
  <c r="X49" i="1"/>
  <c r="AL49" i="1" s="1"/>
  <c r="AE49" i="1"/>
  <c r="Y49" i="1"/>
  <c r="V49" i="1"/>
  <c r="W57" i="1"/>
  <c r="AF57" i="1"/>
  <c r="U57" i="1"/>
  <c r="AD57" i="1"/>
  <c r="AC57" i="1"/>
  <c r="X57" i="1"/>
  <c r="AL57" i="1" s="1"/>
  <c r="V57" i="1"/>
  <c r="AE57" i="1"/>
  <c r="Y57" i="1"/>
  <c r="W65" i="1"/>
  <c r="AF65" i="1"/>
  <c r="U65" i="1"/>
  <c r="AE65" i="1"/>
  <c r="AD65" i="1"/>
  <c r="AC65" i="1"/>
  <c r="X65" i="1"/>
  <c r="AL65" i="1" s="1"/>
  <c r="Y65" i="1"/>
  <c r="V65" i="1"/>
  <c r="W73" i="1"/>
  <c r="AF73" i="1"/>
  <c r="U73" i="1"/>
  <c r="AE73" i="1"/>
  <c r="AD73" i="1"/>
  <c r="AC73" i="1"/>
  <c r="X73" i="1"/>
  <c r="AH73" i="1" s="1"/>
  <c r="V73" i="1"/>
  <c r="Y73" i="1"/>
  <c r="W81" i="1"/>
  <c r="AF81" i="1"/>
  <c r="U81" i="1"/>
  <c r="AE81" i="1"/>
  <c r="AD81" i="1"/>
  <c r="AC81" i="1"/>
  <c r="X81" i="1"/>
  <c r="AL81" i="1" s="1"/>
  <c r="Y81" i="1"/>
  <c r="V81" i="1"/>
  <c r="W89" i="1"/>
  <c r="AF89" i="1"/>
  <c r="U89" i="1"/>
  <c r="AE89" i="1"/>
  <c r="AD89" i="1"/>
  <c r="AC89" i="1"/>
  <c r="X89" i="1"/>
  <c r="AH89" i="1" s="1"/>
  <c r="Y89" i="1"/>
  <c r="V89" i="1"/>
  <c r="AE26" i="1"/>
  <c r="AC26" i="1"/>
  <c r="W26" i="1"/>
  <c r="AD26" i="1"/>
  <c r="Y26" i="1"/>
  <c r="X26" i="1"/>
  <c r="AL26" i="1" s="1"/>
  <c r="V26" i="1"/>
  <c r="U26" i="1"/>
  <c r="AF26" i="1"/>
  <c r="AE34" i="1"/>
  <c r="AC34" i="1"/>
  <c r="W34" i="1"/>
  <c r="AF34" i="1"/>
  <c r="AD34" i="1"/>
  <c r="Y34" i="1"/>
  <c r="V34" i="1"/>
  <c r="X34" i="1"/>
  <c r="AH34" i="1" s="1"/>
  <c r="U34" i="1"/>
  <c r="V42" i="1"/>
  <c r="AE42" i="1"/>
  <c r="AC42" i="1"/>
  <c r="W42" i="1"/>
  <c r="Y42" i="1"/>
  <c r="X42" i="1"/>
  <c r="AL42" i="1" s="1"/>
  <c r="U42" i="1"/>
  <c r="AF42" i="1"/>
  <c r="AD42" i="1"/>
  <c r="V50" i="1"/>
  <c r="AE50" i="1"/>
  <c r="AC50" i="1"/>
  <c r="W50" i="1"/>
  <c r="AF50" i="1"/>
  <c r="AD50" i="1"/>
  <c r="X50" i="1"/>
  <c r="AH50" i="1" s="1"/>
  <c r="Y50" i="1"/>
  <c r="U50" i="1"/>
  <c r="V58" i="1"/>
  <c r="AE58" i="1"/>
  <c r="AD58" i="1"/>
  <c r="AC58" i="1"/>
  <c r="Y58" i="1"/>
  <c r="W58" i="1"/>
  <c r="AF58" i="1"/>
  <c r="X58" i="1"/>
  <c r="AL58" i="1" s="1"/>
  <c r="U58" i="1"/>
  <c r="V66" i="1"/>
  <c r="AE66" i="1"/>
  <c r="AD66" i="1"/>
  <c r="AC66" i="1"/>
  <c r="Y66" i="1"/>
  <c r="W66" i="1"/>
  <c r="U66" i="1"/>
  <c r="AF66" i="1"/>
  <c r="X66" i="1"/>
  <c r="AH66" i="1" s="1"/>
  <c r="V74" i="1"/>
  <c r="AE74" i="1"/>
  <c r="AD74" i="1"/>
  <c r="AC74" i="1"/>
  <c r="Y74" i="1"/>
  <c r="W74" i="1"/>
  <c r="AF74" i="1"/>
  <c r="X74" i="1"/>
  <c r="AL74" i="1" s="1"/>
  <c r="U74" i="1"/>
  <c r="V82" i="1"/>
  <c r="AE82" i="1"/>
  <c r="AD82" i="1"/>
  <c r="AC82" i="1"/>
  <c r="Y82" i="1"/>
  <c r="W82" i="1"/>
  <c r="AF82" i="1"/>
  <c r="X82" i="1"/>
  <c r="AH82" i="1" s="1"/>
  <c r="U82" i="1"/>
  <c r="V90" i="1"/>
  <c r="AE90" i="1"/>
  <c r="AD90" i="1"/>
  <c r="AC90" i="1"/>
  <c r="Y90" i="1"/>
  <c r="W90" i="1"/>
  <c r="AF90" i="1"/>
  <c r="X90" i="1"/>
  <c r="AL90" i="1" s="1"/>
  <c r="U90" i="1"/>
  <c r="AD27" i="1"/>
  <c r="Y27" i="1"/>
  <c r="V27" i="1"/>
  <c r="AF27" i="1"/>
  <c r="AE27" i="1"/>
  <c r="AC27" i="1"/>
  <c r="X27" i="1"/>
  <c r="AL27" i="1" s="1"/>
  <c r="W27" i="1"/>
  <c r="U27" i="1"/>
  <c r="AD35" i="1"/>
  <c r="Y35" i="1"/>
  <c r="V35" i="1"/>
  <c r="W35" i="1"/>
  <c r="U35" i="1"/>
  <c r="AF35" i="1"/>
  <c r="AE35" i="1"/>
  <c r="AC35" i="1"/>
  <c r="X35" i="1"/>
  <c r="AH35" i="1" s="1"/>
  <c r="AF43" i="1"/>
  <c r="AD43" i="1"/>
  <c r="Y43" i="1"/>
  <c r="V43" i="1"/>
  <c r="U43" i="1"/>
  <c r="AE43" i="1"/>
  <c r="AC43" i="1"/>
  <c r="X43" i="1"/>
  <c r="AL43" i="1" s="1"/>
  <c r="W43" i="1"/>
  <c r="AF51" i="1"/>
  <c r="U51" i="1"/>
  <c r="AD51" i="1"/>
  <c r="Y51" i="1"/>
  <c r="X51" i="1"/>
  <c r="AL51" i="1" s="1"/>
  <c r="V51" i="1"/>
  <c r="AE51" i="1"/>
  <c r="AC51" i="1"/>
  <c r="W51" i="1"/>
  <c r="AF59" i="1"/>
  <c r="U59" i="1"/>
  <c r="AD59" i="1"/>
  <c r="AC59" i="1"/>
  <c r="Y59" i="1"/>
  <c r="X59" i="1"/>
  <c r="AH59" i="1" s="1"/>
  <c r="V59" i="1"/>
  <c r="W59" i="1"/>
  <c r="AE59" i="1"/>
  <c r="AF67" i="1"/>
  <c r="U67" i="1"/>
  <c r="AD67" i="1"/>
  <c r="AC67" i="1"/>
  <c r="Y67" i="1"/>
  <c r="X67" i="1"/>
  <c r="AL67" i="1" s="1"/>
  <c r="V67" i="1"/>
  <c r="AE67" i="1"/>
  <c r="W67" i="1"/>
  <c r="AF75" i="1"/>
  <c r="U75" i="1"/>
  <c r="AD75" i="1"/>
  <c r="AC75" i="1"/>
  <c r="Y75" i="1"/>
  <c r="X75" i="1"/>
  <c r="AH75" i="1" s="1"/>
  <c r="V75" i="1"/>
  <c r="AE75" i="1"/>
  <c r="W75" i="1"/>
  <c r="AF83" i="1"/>
  <c r="U83" i="1"/>
  <c r="AD83" i="1"/>
  <c r="AC83" i="1"/>
  <c r="Y83" i="1"/>
  <c r="X83" i="1"/>
  <c r="AL83" i="1" s="1"/>
  <c r="V83" i="1"/>
  <c r="AE83" i="1"/>
  <c r="W83" i="1"/>
  <c r="AF91" i="1"/>
  <c r="U91" i="1"/>
  <c r="AD91" i="1"/>
  <c r="AC91" i="1"/>
  <c r="Y91" i="1"/>
  <c r="X91" i="1"/>
  <c r="AH91" i="1" s="1"/>
  <c r="V91" i="1"/>
  <c r="AE91" i="1"/>
  <c r="W91" i="1"/>
  <c r="AC28" i="1"/>
  <c r="X28" i="1"/>
  <c r="AL28" i="1" s="1"/>
  <c r="AF28" i="1"/>
  <c r="U28" i="1"/>
  <c r="V28" i="1"/>
  <c r="AE28" i="1"/>
  <c r="Y28" i="1"/>
  <c r="W28" i="1"/>
  <c r="AD28" i="1"/>
  <c r="AC36" i="1"/>
  <c r="X36" i="1"/>
  <c r="AH36" i="1" s="1"/>
  <c r="AF36" i="1"/>
  <c r="U36" i="1"/>
  <c r="AD36" i="1"/>
  <c r="Y36" i="1"/>
  <c r="W36" i="1"/>
  <c r="V36" i="1"/>
  <c r="AE36" i="1"/>
  <c r="AE44" i="1"/>
  <c r="AC44" i="1"/>
  <c r="X44" i="1"/>
  <c r="AL44" i="1" s="1"/>
  <c r="AF44" i="1"/>
  <c r="U44" i="1"/>
  <c r="W44" i="1"/>
  <c r="AK44" i="1" s="1"/>
  <c r="V44" i="1"/>
  <c r="AD44" i="1"/>
  <c r="Y44" i="1"/>
  <c r="AE52" i="1"/>
  <c r="AC52" i="1"/>
  <c r="X52" i="1"/>
  <c r="AL52" i="1" s="1"/>
  <c r="W52" i="1"/>
  <c r="AF52" i="1"/>
  <c r="U52" i="1"/>
  <c r="Y52" i="1"/>
  <c r="AD52" i="1"/>
  <c r="V52" i="1"/>
  <c r="AE60" i="1"/>
  <c r="AC60" i="1"/>
  <c r="Y60" i="1"/>
  <c r="X60" i="1"/>
  <c r="AL60" i="1" s="1"/>
  <c r="W60" i="1"/>
  <c r="AF60" i="1"/>
  <c r="U60" i="1"/>
  <c r="V60" i="1"/>
  <c r="AD60" i="1"/>
  <c r="AE68" i="1"/>
  <c r="AC68" i="1"/>
  <c r="Y68" i="1"/>
  <c r="X68" i="1"/>
  <c r="AL68" i="1" s="1"/>
  <c r="W68" i="1"/>
  <c r="AF68" i="1"/>
  <c r="U68" i="1"/>
  <c r="AD68" i="1"/>
  <c r="V68" i="1"/>
  <c r="AE76" i="1"/>
  <c r="AC76" i="1"/>
  <c r="Y76" i="1"/>
  <c r="X76" i="1"/>
  <c r="AL76" i="1" s="1"/>
  <c r="W76" i="1"/>
  <c r="AF76" i="1"/>
  <c r="U76" i="1"/>
  <c r="AD76" i="1"/>
  <c r="V76" i="1"/>
  <c r="AE84" i="1"/>
  <c r="AC84" i="1"/>
  <c r="Y84" i="1"/>
  <c r="X84" i="1"/>
  <c r="AL84" i="1" s="1"/>
  <c r="W84" i="1"/>
  <c r="AF84" i="1"/>
  <c r="U84" i="1"/>
  <c r="AD84" i="1"/>
  <c r="V84" i="1"/>
  <c r="AE92" i="1"/>
  <c r="AC92" i="1"/>
  <c r="Y92" i="1"/>
  <c r="X92" i="1"/>
  <c r="AL92" i="1" s="1"/>
  <c r="W92" i="1"/>
  <c r="AF92" i="1"/>
  <c r="U92" i="1"/>
  <c r="AD92" i="1"/>
  <c r="V92" i="1"/>
  <c r="Y29" i="1"/>
  <c r="W29" i="1"/>
  <c r="AE29" i="1"/>
  <c r="AC29" i="1"/>
  <c r="X29" i="1"/>
  <c r="AL29" i="1" s="1"/>
  <c r="V29" i="1"/>
  <c r="U29" i="1"/>
  <c r="AF29" i="1"/>
  <c r="AD29" i="1"/>
  <c r="Y37" i="1"/>
  <c r="W37" i="1"/>
  <c r="AE37" i="1"/>
  <c r="AF37" i="1"/>
  <c r="AD37" i="1"/>
  <c r="AC37" i="1"/>
  <c r="X37" i="1"/>
  <c r="AH37" i="1" s="1"/>
  <c r="U37" i="1"/>
  <c r="V37" i="1"/>
  <c r="AD45" i="1"/>
  <c r="Y45" i="1"/>
  <c r="W45" i="1"/>
  <c r="AE45" i="1"/>
  <c r="AF45" i="1"/>
  <c r="AC45" i="1"/>
  <c r="X45" i="1"/>
  <c r="AL45" i="1" s="1"/>
  <c r="V45" i="1"/>
  <c r="U45" i="1"/>
  <c r="AD53" i="1"/>
  <c r="Y53" i="1"/>
  <c r="W53" i="1"/>
  <c r="V53" i="1"/>
  <c r="AE53" i="1"/>
  <c r="AF53" i="1"/>
  <c r="AC53" i="1"/>
  <c r="X53" i="1"/>
  <c r="AL53" i="1" s="1"/>
  <c r="U53" i="1"/>
  <c r="AD61" i="1"/>
  <c r="Y61" i="1"/>
  <c r="W61" i="1"/>
  <c r="AK61" i="1" s="1"/>
  <c r="V61" i="1"/>
  <c r="AE61" i="1"/>
  <c r="AF61" i="1"/>
  <c r="AC61" i="1"/>
  <c r="X61" i="1"/>
  <c r="AH61" i="1" s="1"/>
  <c r="U61" i="1"/>
  <c r="AD69" i="1"/>
  <c r="Y69" i="1"/>
  <c r="X69" i="1"/>
  <c r="AL69" i="1" s="1"/>
  <c r="W69" i="1"/>
  <c r="V69" i="1"/>
  <c r="AE69" i="1"/>
  <c r="AC69" i="1"/>
  <c r="U69" i="1"/>
  <c r="AF69" i="1"/>
  <c r="AD77" i="1"/>
  <c r="Y77" i="1"/>
  <c r="X77" i="1"/>
  <c r="AH77" i="1" s="1"/>
  <c r="W77" i="1"/>
  <c r="V77" i="1"/>
  <c r="AE77" i="1"/>
  <c r="AC77" i="1"/>
  <c r="AF77" i="1"/>
  <c r="U77" i="1"/>
  <c r="AD85" i="1"/>
  <c r="Y85" i="1"/>
  <c r="X85" i="1"/>
  <c r="AH85" i="1" s="1"/>
  <c r="W85" i="1"/>
  <c r="V85" i="1"/>
  <c r="AE85" i="1"/>
  <c r="AF85" i="1"/>
  <c r="AC85" i="1"/>
  <c r="U85" i="1"/>
  <c r="AD93" i="1"/>
  <c r="Y93" i="1"/>
  <c r="X93" i="1"/>
  <c r="AL93" i="1" s="1"/>
  <c r="W93" i="1"/>
  <c r="V93" i="1"/>
  <c r="AE93" i="1"/>
  <c r="AF93" i="1"/>
  <c r="AC93" i="1"/>
  <c r="U93" i="1"/>
  <c r="X30" i="1"/>
  <c r="AL30" i="1" s="1"/>
  <c r="V30" i="1"/>
  <c r="AD30" i="1"/>
  <c r="AF30" i="1"/>
  <c r="AE30" i="1"/>
  <c r="AC30" i="1"/>
  <c r="Y30" i="1"/>
  <c r="W30" i="1"/>
  <c r="U30" i="1"/>
  <c r="AI30" i="1" s="1"/>
  <c r="X38" i="1"/>
  <c r="AL38" i="1" s="1"/>
  <c r="V38" i="1"/>
  <c r="AD38" i="1"/>
  <c r="U38" i="1"/>
  <c r="AF38" i="1"/>
  <c r="AE38" i="1"/>
  <c r="AC38" i="1"/>
  <c r="Y38" i="1"/>
  <c r="W38" i="1"/>
  <c r="AK38" i="1" s="1"/>
  <c r="X46" i="1"/>
  <c r="AH46" i="1" s="1"/>
  <c r="V46" i="1"/>
  <c r="AD46" i="1"/>
  <c r="AC46" i="1"/>
  <c r="U46" i="1"/>
  <c r="Y46" i="1"/>
  <c r="AF46" i="1"/>
  <c r="AE46" i="1"/>
  <c r="W46" i="1"/>
  <c r="AK46" i="1" s="1"/>
  <c r="AC54" i="1"/>
  <c r="X54" i="1"/>
  <c r="AL54" i="1" s="1"/>
  <c r="V54" i="1"/>
  <c r="AF54" i="1"/>
  <c r="U54" i="1"/>
  <c r="AD54" i="1"/>
  <c r="W54" i="1"/>
  <c r="AE54" i="1"/>
  <c r="Y54" i="1"/>
  <c r="AC62" i="1"/>
  <c r="X62" i="1"/>
  <c r="AH62" i="1" s="1"/>
  <c r="W62" i="1"/>
  <c r="V62" i="1"/>
  <c r="AF62" i="1"/>
  <c r="U62" i="1"/>
  <c r="AD62" i="1"/>
  <c r="Y62" i="1"/>
  <c r="AE62" i="1"/>
  <c r="AH70" i="1"/>
  <c r="AC70" i="1"/>
  <c r="X70" i="1"/>
  <c r="AL70" i="1" s="1"/>
  <c r="W70" i="1"/>
  <c r="AK70" i="1" s="1"/>
  <c r="V70" i="1"/>
  <c r="AF70" i="1"/>
  <c r="U70" i="1"/>
  <c r="AD70" i="1"/>
  <c r="Y70" i="1"/>
  <c r="AE70" i="1"/>
  <c r="AC78" i="1"/>
  <c r="X78" i="1"/>
  <c r="AH78" i="1" s="1"/>
  <c r="W78" i="1"/>
  <c r="V78" i="1"/>
  <c r="AF78" i="1"/>
  <c r="U78" i="1"/>
  <c r="AD78" i="1"/>
  <c r="AE78" i="1"/>
  <c r="Y78" i="1"/>
  <c r="AC86" i="1"/>
  <c r="X86" i="1"/>
  <c r="AL86" i="1" s="1"/>
  <c r="W86" i="1"/>
  <c r="V86" i="1"/>
  <c r="AF86" i="1"/>
  <c r="U86" i="1"/>
  <c r="AD86" i="1"/>
  <c r="AE86" i="1"/>
  <c r="Y86" i="1"/>
  <c r="AC94" i="1"/>
  <c r="X94" i="1"/>
  <c r="AH94" i="1" s="1"/>
  <c r="W94" i="1"/>
  <c r="V94" i="1"/>
  <c r="AF94" i="1"/>
  <c r="U94" i="1"/>
  <c r="AD94" i="1"/>
  <c r="Y94" i="1"/>
  <c r="AE94" i="1"/>
  <c r="W23" i="1"/>
  <c r="AF23" i="1"/>
  <c r="U23" i="1"/>
  <c r="AC23" i="1"/>
  <c r="AE23" i="1"/>
  <c r="AD23" i="1"/>
  <c r="Y23" i="1"/>
  <c r="X23" i="1"/>
  <c r="AL23" i="1" s="1"/>
  <c r="V23" i="1"/>
  <c r="W31" i="1"/>
  <c r="AF31" i="1"/>
  <c r="U31" i="1"/>
  <c r="AC31" i="1"/>
  <c r="AE31" i="1"/>
  <c r="AD31" i="1"/>
  <c r="X31" i="1"/>
  <c r="AL31" i="1" s="1"/>
  <c r="Y31" i="1"/>
  <c r="V31" i="1"/>
  <c r="W39" i="1"/>
  <c r="AF39" i="1"/>
  <c r="U39" i="1"/>
  <c r="AC39" i="1"/>
  <c r="Y39" i="1"/>
  <c r="X39" i="1"/>
  <c r="AL39" i="1" s="1"/>
  <c r="V39" i="1"/>
  <c r="AE39" i="1"/>
  <c r="AD39" i="1"/>
  <c r="Y47" i="1"/>
  <c r="W47" i="1"/>
  <c r="AF47" i="1"/>
  <c r="U47" i="1"/>
  <c r="AC47" i="1"/>
  <c r="AE47" i="1"/>
  <c r="AD47" i="1"/>
  <c r="X47" i="1"/>
  <c r="AH47" i="1" s="1"/>
  <c r="V47" i="1"/>
  <c r="Y55" i="1"/>
  <c r="W55" i="1"/>
  <c r="AF55" i="1"/>
  <c r="U55" i="1"/>
  <c r="AE55" i="1"/>
  <c r="AC55" i="1"/>
  <c r="AD55" i="1"/>
  <c r="X55" i="1"/>
  <c r="AL55" i="1" s="1"/>
  <c r="V55" i="1"/>
  <c r="Y63" i="1"/>
  <c r="W63" i="1"/>
  <c r="V63" i="1"/>
  <c r="AF63" i="1"/>
  <c r="U63" i="1"/>
  <c r="AE63" i="1"/>
  <c r="AC63" i="1"/>
  <c r="AD63" i="1"/>
  <c r="X63" i="1"/>
  <c r="AL63" i="1" s="1"/>
  <c r="AN63" i="1" s="1"/>
  <c r="Y71" i="1"/>
  <c r="W71" i="1"/>
  <c r="V71" i="1"/>
  <c r="AF71" i="1"/>
  <c r="U71" i="1"/>
  <c r="AE71" i="1"/>
  <c r="AC71" i="1"/>
  <c r="AD71" i="1"/>
  <c r="X71" i="1"/>
  <c r="AH71" i="1" s="1"/>
  <c r="Y79" i="1"/>
  <c r="W79" i="1"/>
  <c r="V79" i="1"/>
  <c r="AF79" i="1"/>
  <c r="U79" i="1"/>
  <c r="AE79" i="1"/>
  <c r="AC79" i="1"/>
  <c r="AD79" i="1"/>
  <c r="X79" i="1"/>
  <c r="AL79" i="1" s="1"/>
  <c r="AN79" i="1" s="1"/>
  <c r="Y87" i="1"/>
  <c r="W87" i="1"/>
  <c r="V87" i="1"/>
  <c r="AF87" i="1"/>
  <c r="U87" i="1"/>
  <c r="AE87" i="1"/>
  <c r="AC87" i="1"/>
  <c r="X87" i="1"/>
  <c r="AL87" i="1" s="1"/>
  <c r="AD87" i="1"/>
  <c r="Y95" i="1"/>
  <c r="W95" i="1"/>
  <c r="V95" i="1"/>
  <c r="AF95" i="1"/>
  <c r="U95" i="1"/>
  <c r="AE95" i="1"/>
  <c r="AC95" i="1"/>
  <c r="AD95" i="1"/>
  <c r="X95" i="1"/>
  <c r="AL95" i="1" s="1"/>
  <c r="AN95" i="1" s="1"/>
  <c r="AS7" i="7"/>
  <c r="S7" i="1"/>
  <c r="AD15" i="1"/>
  <c r="AC15" i="1"/>
  <c r="Y15" i="1"/>
  <c r="W15" i="1"/>
  <c r="X15" i="1"/>
  <c r="AL15" i="1" s="1"/>
  <c r="AE15" i="1"/>
  <c r="V15" i="1"/>
  <c r="AF15" i="1"/>
  <c r="U15" i="1"/>
  <c r="AC16" i="1"/>
  <c r="Y16" i="1"/>
  <c r="AD16" i="1"/>
  <c r="X16" i="1"/>
  <c r="AL16" i="1" s="1"/>
  <c r="W16" i="1"/>
  <c r="V16" i="1"/>
  <c r="AF16" i="1"/>
  <c r="U16" i="1"/>
  <c r="AE16" i="1"/>
  <c r="AC9" i="1"/>
  <c r="Y9" i="1"/>
  <c r="AD9" i="1"/>
  <c r="AF9" i="1"/>
  <c r="AE9" i="1"/>
  <c r="Y10" i="1"/>
  <c r="X10" i="1"/>
  <c r="AC10" i="1"/>
  <c r="W10" i="1"/>
  <c r="U10" i="1"/>
  <c r="V10" i="1"/>
  <c r="AF10" i="1"/>
  <c r="AE10" i="1"/>
  <c r="AD10" i="1"/>
  <c r="W18" i="1"/>
  <c r="V18" i="1"/>
  <c r="AF18" i="1"/>
  <c r="U18" i="1"/>
  <c r="AD18" i="1"/>
  <c r="AE18" i="1"/>
  <c r="AC18" i="1"/>
  <c r="Y18" i="1"/>
  <c r="X18" i="1"/>
  <c r="AL18" i="1" s="1"/>
  <c r="X11" i="1"/>
  <c r="W11" i="1"/>
  <c r="V11" i="1"/>
  <c r="AE11" i="1"/>
  <c r="AF11" i="1"/>
  <c r="U11" i="1"/>
  <c r="AD11" i="1"/>
  <c r="AC11" i="1"/>
  <c r="Y11" i="1"/>
  <c r="V19" i="1"/>
  <c r="W19" i="1"/>
  <c r="AF19" i="1"/>
  <c r="U19" i="1"/>
  <c r="AE19" i="1"/>
  <c r="AD19" i="1"/>
  <c r="AC19" i="1"/>
  <c r="Y19" i="1"/>
  <c r="X19" i="1"/>
  <c r="AH19" i="1" s="1"/>
  <c r="AF20" i="1"/>
  <c r="U20" i="1"/>
  <c r="AE20" i="1"/>
  <c r="AD20" i="1"/>
  <c r="Y20" i="1"/>
  <c r="AC20" i="1"/>
  <c r="V20" i="1"/>
  <c r="X20" i="1"/>
  <c r="AL20" i="1" s="1"/>
  <c r="W20" i="1"/>
  <c r="AF13" i="1"/>
  <c r="V13" i="1"/>
  <c r="AE13" i="1"/>
  <c r="U13" i="1"/>
  <c r="W13" i="1"/>
  <c r="AD13" i="1"/>
  <c r="AC13" i="1"/>
  <c r="Y13" i="1"/>
  <c r="X13" i="1"/>
  <c r="AD21" i="1"/>
  <c r="AC21" i="1"/>
  <c r="U21" i="1"/>
  <c r="X21" i="1"/>
  <c r="AH21" i="1" s="1"/>
  <c r="Y21" i="1"/>
  <c r="W21" i="1"/>
  <c r="AE21" i="1"/>
  <c r="AF21" i="1"/>
  <c r="V21" i="1"/>
  <c r="Y17" i="1"/>
  <c r="X17" i="1"/>
  <c r="AH17" i="1" s="1"/>
  <c r="W17" i="1"/>
  <c r="U17" i="1"/>
  <c r="AF17" i="1"/>
  <c r="V17" i="1"/>
  <c r="AE17" i="1"/>
  <c r="AD17" i="1"/>
  <c r="AC17" i="1"/>
  <c r="W12" i="1"/>
  <c r="V12" i="1"/>
  <c r="AF12" i="1"/>
  <c r="U12" i="1"/>
  <c r="AD12" i="1"/>
  <c r="AE12" i="1"/>
  <c r="X12" i="1"/>
  <c r="AH12" i="1" s="1"/>
  <c r="AC12" i="1"/>
  <c r="Y12" i="1"/>
  <c r="AE14" i="1"/>
  <c r="U14" i="1"/>
  <c r="AD14" i="1"/>
  <c r="AC14" i="1"/>
  <c r="Y14" i="1"/>
  <c r="X14" i="1"/>
  <c r="AH14" i="1" s="1"/>
  <c r="W14" i="1"/>
  <c r="V14" i="1"/>
  <c r="AF14" i="1"/>
  <c r="AC22" i="1"/>
  <c r="Y22" i="1"/>
  <c r="X22" i="1"/>
  <c r="AH22" i="1" s="1"/>
  <c r="W22" i="1"/>
  <c r="V22" i="1"/>
  <c r="AF22" i="1"/>
  <c r="U22" i="1"/>
  <c r="AE22" i="1"/>
  <c r="AD22" i="1"/>
  <c r="N9" i="7"/>
  <c r="AF9" i="7" s="1"/>
  <c r="X9" i="1"/>
  <c r="U9" i="1"/>
  <c r="W9" i="1"/>
  <c r="V9" i="1"/>
  <c r="G70" i="2"/>
  <c r="G28" i="2"/>
  <c r="G29" i="2"/>
  <c r="G64" i="2"/>
  <c r="G59" i="2"/>
  <c r="G55" i="2"/>
  <c r="G51" i="2"/>
  <c r="AQ7" i="7"/>
  <c r="AC7" i="7"/>
  <c r="D4" i="7"/>
  <c r="AN20" i="1" l="1"/>
  <c r="AK54" i="1"/>
  <c r="AK67" i="1"/>
  <c r="AJ49" i="1"/>
  <c r="AK49" i="1"/>
  <c r="AN30" i="1"/>
  <c r="AJ53" i="1"/>
  <c r="AK58" i="1"/>
  <c r="AH49" i="1"/>
  <c r="AL78" i="1"/>
  <c r="AK69" i="1"/>
  <c r="AH69" i="1"/>
  <c r="AK53" i="1"/>
  <c r="AK76" i="1"/>
  <c r="AK59" i="1"/>
  <c r="AK82" i="1"/>
  <c r="AN55" i="1"/>
  <c r="AK30" i="1"/>
  <c r="AK25" i="1"/>
  <c r="AK14" i="1"/>
  <c r="AJ16" i="1"/>
  <c r="AJ15" i="1"/>
  <c r="AI78" i="1"/>
  <c r="AH93" i="1"/>
  <c r="AI59" i="1"/>
  <c r="AK41" i="1"/>
  <c r="AL41" i="1"/>
  <c r="AK51" i="1"/>
  <c r="AJ41" i="1"/>
  <c r="AK19" i="1"/>
  <c r="AK15" i="1"/>
  <c r="AN87" i="1"/>
  <c r="AN39" i="1"/>
  <c r="AK78" i="1"/>
  <c r="AJ93" i="1"/>
  <c r="AL77" i="1"/>
  <c r="AL36" i="1"/>
  <c r="AN36" i="1" s="1"/>
  <c r="AN28" i="1"/>
  <c r="AJ59" i="1"/>
  <c r="AK56" i="1"/>
  <c r="AK48" i="1"/>
  <c r="AI40" i="1"/>
  <c r="AJ40" i="1"/>
  <c r="AI29" i="1"/>
  <c r="AK36" i="1"/>
  <c r="AN43" i="1"/>
  <c r="AK26" i="1"/>
  <c r="AH57" i="1"/>
  <c r="AJ32" i="1"/>
  <c r="AJ51" i="1"/>
  <c r="AJ39" i="1"/>
  <c r="AK62" i="1"/>
  <c r="AK60" i="1"/>
  <c r="AJ36" i="1"/>
  <c r="AJ75" i="1"/>
  <c r="AK27" i="1"/>
  <c r="AN31" i="1"/>
  <c r="AK86" i="1"/>
  <c r="AJ78" i="1"/>
  <c r="AJ54" i="1"/>
  <c r="AI93" i="1"/>
  <c r="AL61" i="1"/>
  <c r="AI91" i="1"/>
  <c r="AJ67" i="1"/>
  <c r="AL59" i="1"/>
  <c r="AN59" i="1" s="1"/>
  <c r="AI51" i="1"/>
  <c r="AJ43" i="1"/>
  <c r="AK50" i="1"/>
  <c r="AK94" i="1"/>
  <c r="AL62" i="1"/>
  <c r="AK91" i="1"/>
  <c r="AN74" i="1"/>
  <c r="AI33" i="1"/>
  <c r="AK17" i="1"/>
  <c r="AH53" i="1"/>
  <c r="AK92" i="1"/>
  <c r="AL91" i="1"/>
  <c r="AN91" i="1" s="1"/>
  <c r="AH51" i="1"/>
  <c r="AL14" i="1"/>
  <c r="AN14" i="1" s="1"/>
  <c r="AI79" i="1"/>
  <c r="AI94" i="1"/>
  <c r="AH54" i="1"/>
  <c r="AI77" i="1"/>
  <c r="AK37" i="1"/>
  <c r="AK84" i="1"/>
  <c r="AJ91" i="1"/>
  <c r="AK83" i="1"/>
  <c r="AK74" i="1"/>
  <c r="AK34" i="1"/>
  <c r="AK57" i="1"/>
  <c r="AI49" i="1"/>
  <c r="AK39" i="1"/>
  <c r="AK75" i="1"/>
  <c r="AJ42" i="1"/>
  <c r="AH39" i="1"/>
  <c r="AI86" i="1"/>
  <c r="AJ62" i="1"/>
  <c r="AK93" i="1"/>
  <c r="AL75" i="1"/>
  <c r="AN75" i="1" s="1"/>
  <c r="AI67" i="1"/>
  <c r="AI27" i="1"/>
  <c r="AH95" i="1"/>
  <c r="AI95" i="1"/>
  <c r="AK95" i="1"/>
  <c r="AJ12" i="1"/>
  <c r="AK12" i="1"/>
  <c r="AN18" i="1"/>
  <c r="AI19" i="1"/>
  <c r="AK16" i="1"/>
  <c r="AH63" i="1"/>
  <c r="AK55" i="1"/>
  <c r="AJ94" i="1"/>
  <c r="AH86" i="1"/>
  <c r="AI53" i="1"/>
  <c r="AH92" i="1"/>
  <c r="AH60" i="1"/>
  <c r="AH83" i="1"/>
  <c r="AI75" i="1"/>
  <c r="AN27" i="1"/>
  <c r="AK66" i="1"/>
  <c r="AN58" i="1"/>
  <c r="AI50" i="1"/>
  <c r="AJ50" i="1"/>
  <c r="AI26" i="1"/>
  <c r="AK89" i="1"/>
  <c r="AJ57" i="1"/>
  <c r="AI25" i="1"/>
  <c r="AK32" i="1"/>
  <c r="AN69" i="1"/>
  <c r="AK22" i="1"/>
  <c r="AI20" i="1"/>
  <c r="AN16" i="1"/>
  <c r="AN15" i="1"/>
  <c r="AK87" i="1"/>
  <c r="AI71" i="1"/>
  <c r="AK47" i="1"/>
  <c r="AI39" i="1"/>
  <c r="AK31" i="1"/>
  <c r="AK23" i="1"/>
  <c r="AI70" i="1"/>
  <c r="AN38" i="1"/>
  <c r="AI85" i="1"/>
  <c r="AJ77" i="1"/>
  <c r="AI69" i="1"/>
  <c r="AJ61" i="1"/>
  <c r="AI36" i="1"/>
  <c r="AH28" i="1"/>
  <c r="AJ83" i="1"/>
  <c r="AL89" i="1"/>
  <c r="AN89" i="1" s="1"/>
  <c r="AK33" i="1"/>
  <c r="AJ17" i="1"/>
  <c r="AK20" i="1"/>
  <c r="AI18" i="1"/>
  <c r="AK79" i="1"/>
  <c r="AN23" i="1"/>
  <c r="AH23" i="1"/>
  <c r="AL85" i="1"/>
  <c r="AN85" i="1" s="1"/>
  <c r="AK77" i="1"/>
  <c r="AK52" i="1"/>
  <c r="AK28" i="1"/>
  <c r="AN83" i="1"/>
  <c r="AK43" i="1"/>
  <c r="AK35" i="1"/>
  <c r="AN90" i="1"/>
  <c r="AL50" i="1"/>
  <c r="AN50" i="1" s="1"/>
  <c r="AN26" i="1"/>
  <c r="AN49" i="1"/>
  <c r="AH25" i="1"/>
  <c r="AH43" i="1"/>
  <c r="AL82" i="1"/>
  <c r="AN82" i="1" s="1"/>
  <c r="AK73" i="1"/>
  <c r="AK21" i="1"/>
  <c r="AI63" i="1"/>
  <c r="AJ70" i="1"/>
  <c r="AL22" i="1"/>
  <c r="AN22" i="1" s="1"/>
  <c r="AK85" i="1"/>
  <c r="AN61" i="1"/>
  <c r="AI14" i="1"/>
  <c r="AI17" i="1"/>
  <c r="AJ20" i="1"/>
  <c r="AJ18" i="1"/>
  <c r="AH79" i="1"/>
  <c r="AK71" i="1"/>
  <c r="AL94" i="1"/>
  <c r="AN94" i="1" s="1"/>
  <c r="AJ86" i="1"/>
  <c r="AI62" i="1"/>
  <c r="AN54" i="1"/>
  <c r="AN77" i="1"/>
  <c r="AJ69" i="1"/>
  <c r="AI61" i="1"/>
  <c r="AK29" i="1"/>
  <c r="AH76" i="1"/>
  <c r="AI52" i="1"/>
  <c r="AJ28" i="1"/>
  <c r="AL12" i="1"/>
  <c r="AN12" i="1" s="1"/>
  <c r="AH67" i="1"/>
  <c r="AN51" i="1"/>
  <c r="AK90" i="1"/>
  <c r="AH42" i="1"/>
  <c r="AL73" i="1"/>
  <c r="AN73" i="1" s="1"/>
  <c r="AI57" i="1"/>
  <c r="AI41" i="1"/>
  <c r="AI24" i="1"/>
  <c r="AJ24" i="1"/>
  <c r="AN70" i="1"/>
  <c r="AJ85" i="1"/>
  <c r="AI28" i="1"/>
  <c r="AK65" i="1"/>
  <c r="AH24" i="1"/>
  <c r="AK18" i="1"/>
  <c r="AN93" i="1"/>
  <c r="AI87" i="1"/>
  <c r="AL71" i="1"/>
  <c r="AN71" i="1" s="1"/>
  <c r="AK63" i="1"/>
  <c r="AN86" i="1"/>
  <c r="AL21" i="1"/>
  <c r="AN21" i="1" s="1"/>
  <c r="AK68" i="1"/>
  <c r="AI83" i="1"/>
  <c r="AN67" i="1"/>
  <c r="AI43" i="1"/>
  <c r="AL66" i="1"/>
  <c r="AN66" i="1" s="1"/>
  <c r="AN42" i="1"/>
  <c r="AL34" i="1"/>
  <c r="AN34" i="1" s="1"/>
  <c r="AK80" i="1"/>
  <c r="AK24" i="1"/>
  <c r="AK45" i="1"/>
  <c r="AN60" i="1"/>
  <c r="AH44" i="1"/>
  <c r="AI15" i="1"/>
  <c r="AI22" i="1"/>
  <c r="AJ14" i="1"/>
  <c r="AI21" i="1"/>
  <c r="AJ95" i="1"/>
  <c r="AJ87" i="1"/>
  <c r="AH87" i="1"/>
  <c r="AJ79" i="1"/>
  <c r="AJ71" i="1"/>
  <c r="AJ63" i="1"/>
  <c r="AH55" i="1"/>
  <c r="AL47" i="1"/>
  <c r="AN47" i="1" s="1"/>
  <c r="AI31" i="1"/>
  <c r="AI23" i="1"/>
  <c r="AH15" i="1"/>
  <c r="AJ46" i="1"/>
  <c r="AJ38" i="1"/>
  <c r="AJ30" i="1"/>
  <c r="AJ45" i="1"/>
  <c r="AI37" i="1"/>
  <c r="AL37" i="1"/>
  <c r="AN37" i="1" s="1"/>
  <c r="AI92" i="1"/>
  <c r="AI84" i="1"/>
  <c r="AH84" i="1"/>
  <c r="AI76" i="1"/>
  <c r="AI68" i="1"/>
  <c r="AH68" i="1"/>
  <c r="AI60" i="1"/>
  <c r="AN52" i="1"/>
  <c r="AH52" i="1"/>
  <c r="AJ44" i="1"/>
  <c r="AI35" i="1"/>
  <c r="AL35" i="1"/>
  <c r="AN35" i="1" s="1"/>
  <c r="AI89" i="1"/>
  <c r="AI81" i="1"/>
  <c r="AI73" i="1"/>
  <c r="AI65" i="1"/>
  <c r="AL17" i="1"/>
  <c r="AN17" i="1" s="1"/>
  <c r="AJ96" i="1"/>
  <c r="AJ88" i="1"/>
  <c r="AJ80" i="1"/>
  <c r="AJ72" i="1"/>
  <c r="AJ64" i="1"/>
  <c r="AJ56" i="1"/>
  <c r="AJ48" i="1"/>
  <c r="AK9" i="1"/>
  <c r="AJ22" i="1"/>
  <c r="AJ21" i="1"/>
  <c r="AJ55" i="1"/>
  <c r="AJ47" i="1"/>
  <c r="AJ31" i="1"/>
  <c r="AJ23" i="1"/>
  <c r="AN78" i="1"/>
  <c r="AN62" i="1"/>
  <c r="AL46" i="1"/>
  <c r="AN46" i="1" s="1"/>
  <c r="AH45" i="1"/>
  <c r="AJ29" i="1"/>
  <c r="AI44" i="1"/>
  <c r="AJ35" i="1"/>
  <c r="AJ27" i="1"/>
  <c r="AH27" i="1"/>
  <c r="AL19" i="1"/>
  <c r="AN19" i="1" s="1"/>
  <c r="AJ89" i="1"/>
  <c r="AJ81" i="1"/>
  <c r="AJ65" i="1"/>
  <c r="AN57" i="1"/>
  <c r="AJ33" i="1"/>
  <c r="AH88" i="1"/>
  <c r="AH72" i="1"/>
  <c r="AI56" i="1"/>
  <c r="AH56" i="1"/>
  <c r="AH40" i="1"/>
  <c r="AL32" i="1"/>
  <c r="AN32" i="1" s="1"/>
  <c r="AH16" i="1"/>
  <c r="AH38" i="1"/>
  <c r="AH30" i="1"/>
  <c r="AH29" i="1"/>
  <c r="AH20" i="1"/>
  <c r="AI90" i="1"/>
  <c r="AJ90" i="1"/>
  <c r="AI82" i="1"/>
  <c r="AJ82" i="1"/>
  <c r="AI74" i="1"/>
  <c r="AJ74" i="1"/>
  <c r="AJ66" i="1"/>
  <c r="AI58" i="1"/>
  <c r="AJ58" i="1"/>
  <c r="AI34" i="1"/>
  <c r="AH18" i="1"/>
  <c r="AN81" i="1"/>
  <c r="AH81" i="1"/>
  <c r="AJ73" i="1"/>
  <c r="AN65" i="1"/>
  <c r="AH65" i="1"/>
  <c r="AN41" i="1"/>
  <c r="AN96" i="1"/>
  <c r="AH96" i="1"/>
  <c r="AN88" i="1"/>
  <c r="AN80" i="1"/>
  <c r="AH80" i="1"/>
  <c r="AN72" i="1"/>
  <c r="AN64" i="1"/>
  <c r="AH64" i="1"/>
  <c r="AH48" i="1"/>
  <c r="AN33" i="1"/>
  <c r="AH33" i="1"/>
  <c r="AN25" i="1"/>
  <c r="AK40" i="1"/>
  <c r="AI32" i="1"/>
  <c r="AN92" i="1"/>
  <c r="AN76" i="1"/>
  <c r="AH90" i="1"/>
  <c r="AH74" i="1"/>
  <c r="AH58" i="1"/>
  <c r="AK81" i="1"/>
  <c r="AI12" i="1"/>
  <c r="AJ19" i="1"/>
  <c r="AH31" i="1"/>
  <c r="AI54" i="1"/>
  <c r="AI46" i="1"/>
  <c r="AI66" i="1"/>
  <c r="AI42" i="1"/>
  <c r="AJ34" i="1"/>
  <c r="AJ26" i="1"/>
  <c r="AH26" i="1"/>
  <c r="AJ25" i="1"/>
  <c r="AN56" i="1"/>
  <c r="AH32" i="1"/>
  <c r="AN68" i="1"/>
  <c r="AI38" i="1"/>
  <c r="AN53" i="1"/>
  <c r="AN45" i="1"/>
  <c r="AJ92" i="1"/>
  <c r="AJ84" i="1"/>
  <c r="AJ76" i="1"/>
  <c r="AJ68" i="1"/>
  <c r="AJ52" i="1"/>
  <c r="AN44" i="1"/>
  <c r="AK42" i="1"/>
  <c r="AI96" i="1"/>
  <c r="AI88" i="1"/>
  <c r="AI80" i="1"/>
  <c r="AI72" i="1"/>
  <c r="AI64" i="1"/>
  <c r="AN48" i="1"/>
  <c r="AN84" i="1"/>
  <c r="AI16" i="1"/>
  <c r="AI55" i="1"/>
  <c r="AI47" i="1"/>
  <c r="AI45" i="1"/>
  <c r="AJ37" i="1"/>
  <c r="AN29" i="1"/>
  <c r="AJ60" i="1"/>
  <c r="AN40" i="1"/>
  <c r="AJ9" i="1"/>
  <c r="AK13" i="1"/>
  <c r="AJ13" i="1"/>
  <c r="AH13" i="1"/>
  <c r="AL13" i="1"/>
  <c r="AN13" i="1" s="1"/>
  <c r="AI13" i="1"/>
  <c r="AJ11" i="1"/>
  <c r="AH11" i="1"/>
  <c r="AL11" i="1"/>
  <c r="AN11" i="1" s="1"/>
  <c r="AI11" i="1"/>
  <c r="AK11" i="1"/>
  <c r="AL10" i="1"/>
  <c r="AN10" i="1" s="1"/>
  <c r="AI10" i="1"/>
  <c r="AH10" i="1"/>
  <c r="AJ10" i="1"/>
  <c r="AK10" i="1"/>
  <c r="AI9" i="1"/>
  <c r="AH9" i="1"/>
  <c r="AL9" i="1"/>
  <c r="P90" i="7"/>
  <c r="P66" i="7"/>
  <c r="P62" i="7"/>
  <c r="P18" i="7"/>
  <c r="AM7" i="7"/>
  <c r="AL7" i="7"/>
  <c r="M7" i="7" s="1"/>
  <c r="AP7" i="7"/>
  <c r="O7" i="7"/>
  <c r="AB7" i="7"/>
  <c r="X7" i="7"/>
  <c r="Y7" i="7"/>
  <c r="AD7" i="7"/>
  <c r="H9" i="3"/>
  <c r="H12" i="3" s="1"/>
  <c r="AI7" i="1" l="1"/>
  <c r="AJ7" i="1"/>
  <c r="AK7" i="1"/>
  <c r="AH7" i="1"/>
  <c r="AN9" i="1"/>
  <c r="AN7" i="1" s="1"/>
  <c r="AL7" i="1"/>
  <c r="P12" i="7"/>
  <c r="P13" i="7"/>
  <c r="P42" i="7"/>
  <c r="P22" i="7"/>
  <c r="P93" i="7"/>
  <c r="P41" i="7"/>
  <c r="P24" i="7"/>
  <c r="P83" i="7"/>
  <c r="P31" i="7"/>
  <c r="P37" i="7"/>
  <c r="P56" i="7"/>
  <c r="P79" i="7"/>
  <c r="P43" i="7"/>
  <c r="P68" i="7"/>
  <c r="P46" i="7"/>
  <c r="P84" i="7"/>
  <c r="P21" i="7"/>
  <c r="P94" i="7"/>
  <c r="P45" i="7"/>
  <c r="P81" i="7"/>
  <c r="P25" i="7"/>
  <c r="P39" i="7"/>
  <c r="P86" i="7"/>
  <c r="P29" i="7"/>
  <c r="P77" i="7"/>
  <c r="P58" i="7"/>
  <c r="P28" i="7"/>
  <c r="P88" i="7"/>
  <c r="P75" i="7"/>
  <c r="P23" i="7"/>
  <c r="P33" i="7"/>
  <c r="P32" i="7"/>
  <c r="P67" i="7"/>
  <c r="P35" i="7"/>
  <c r="P36" i="7"/>
  <c r="P82" i="7"/>
  <c r="P38" i="7"/>
  <c r="P14" i="7"/>
  <c r="P60" i="7"/>
  <c r="P74" i="7"/>
  <c r="P96" i="7"/>
  <c r="P73" i="7"/>
  <c r="P26" i="7"/>
  <c r="P87" i="7"/>
  <c r="P80" i="7"/>
  <c r="P65" i="7"/>
  <c r="P72" i="7"/>
  <c r="P52" i="7"/>
  <c r="P63" i="7"/>
  <c r="P19" i="7"/>
  <c r="P17" i="7"/>
  <c r="P95" i="7"/>
  <c r="P59" i="7"/>
  <c r="P27" i="7"/>
  <c r="P92" i="7"/>
  <c r="P78" i="7"/>
  <c r="P54" i="7"/>
  <c r="P34" i="7"/>
  <c r="P85" i="7"/>
  <c r="P40" i="7"/>
  <c r="P71" i="7"/>
  <c r="P64" i="7"/>
  <c r="P61" i="7"/>
  <c r="P89" i="7"/>
  <c r="P49" i="7"/>
  <c r="P55" i="7"/>
  <c r="P20" i="7"/>
  <c r="P57" i="7"/>
  <c r="P44" i="7"/>
  <c r="P16" i="7"/>
  <c r="P47" i="7"/>
  <c r="P53" i="7"/>
  <c r="P76" i="7"/>
  <c r="P91" i="7"/>
  <c r="P51" i="7"/>
  <c r="P15" i="7"/>
  <c r="P48" i="7"/>
  <c r="P70" i="7"/>
  <c r="P50" i="7"/>
  <c r="P30" i="7"/>
  <c r="P69" i="7"/>
  <c r="N7" i="7"/>
  <c r="AC7" i="1"/>
  <c r="K7" i="1" s="1"/>
  <c r="D9" i="3" s="1"/>
  <c r="I9" i="3" s="1"/>
  <c r="I12" i="3" s="1"/>
  <c r="J12" i="3" s="1"/>
  <c r="AD7" i="1"/>
  <c r="AF7" i="1"/>
  <c r="AE7" i="1"/>
  <c r="AF7" i="7" l="1"/>
  <c r="P10" i="7"/>
  <c r="P11" i="7"/>
  <c r="L96" i="1" l="1"/>
  <c r="AA96" i="1" s="1"/>
  <c r="N96" i="1" s="1"/>
  <c r="L95" i="1"/>
  <c r="AA95" i="1" s="1"/>
  <c r="N95" i="1" s="1"/>
  <c r="L94" i="1"/>
  <c r="AA94" i="1" s="1"/>
  <c r="N94" i="1" s="1"/>
  <c r="L93" i="1"/>
  <c r="AA93" i="1" s="1"/>
  <c r="N93" i="1" s="1"/>
  <c r="L92" i="1"/>
  <c r="AA92" i="1" s="1"/>
  <c r="N92" i="1" s="1"/>
  <c r="L91" i="1"/>
  <c r="AA91" i="1" s="1"/>
  <c r="N91" i="1" s="1"/>
  <c r="L90" i="1"/>
  <c r="AA90" i="1" s="1"/>
  <c r="N90" i="1" s="1"/>
  <c r="L89" i="1"/>
  <c r="AA89" i="1" s="1"/>
  <c r="N89" i="1" s="1"/>
  <c r="L88" i="1"/>
  <c r="AA88" i="1" s="1"/>
  <c r="N88" i="1" s="1"/>
  <c r="L87" i="1"/>
  <c r="AA87" i="1" s="1"/>
  <c r="N87" i="1" s="1"/>
  <c r="L86" i="1"/>
  <c r="AA86" i="1" s="1"/>
  <c r="N86" i="1" s="1"/>
  <c r="L85" i="1"/>
  <c r="AA85" i="1" s="1"/>
  <c r="N85" i="1" s="1"/>
  <c r="L84" i="1"/>
  <c r="AA84" i="1" s="1"/>
  <c r="N84" i="1" s="1"/>
  <c r="L83" i="1"/>
  <c r="AA83" i="1" s="1"/>
  <c r="N83" i="1" s="1"/>
  <c r="L82" i="1"/>
  <c r="AA82" i="1" s="1"/>
  <c r="N82" i="1" s="1"/>
  <c r="L81" i="1"/>
  <c r="AA81" i="1" s="1"/>
  <c r="N81" i="1" s="1"/>
  <c r="L80" i="1"/>
  <c r="AA80" i="1" s="1"/>
  <c r="N80" i="1" s="1"/>
  <c r="L79" i="1"/>
  <c r="AA79" i="1" s="1"/>
  <c r="N79" i="1" s="1"/>
  <c r="L78" i="1"/>
  <c r="AA78" i="1" s="1"/>
  <c r="N78" i="1" s="1"/>
  <c r="L77" i="1"/>
  <c r="AA77" i="1" s="1"/>
  <c r="N77" i="1" s="1"/>
  <c r="L76" i="1"/>
  <c r="AA76" i="1" s="1"/>
  <c r="N76" i="1" s="1"/>
  <c r="L75" i="1"/>
  <c r="AA75" i="1" s="1"/>
  <c r="N75" i="1" s="1"/>
  <c r="L74" i="1"/>
  <c r="AA74" i="1" s="1"/>
  <c r="N74" i="1" s="1"/>
  <c r="L73" i="1"/>
  <c r="AA73" i="1" s="1"/>
  <c r="N73" i="1" s="1"/>
  <c r="L72" i="1"/>
  <c r="AA72" i="1" s="1"/>
  <c r="N72" i="1" s="1"/>
  <c r="L71" i="1"/>
  <c r="AA71" i="1" s="1"/>
  <c r="N71" i="1" s="1"/>
  <c r="L70" i="1"/>
  <c r="AA70" i="1" s="1"/>
  <c r="N70" i="1" s="1"/>
  <c r="L69" i="1"/>
  <c r="AA69" i="1" s="1"/>
  <c r="N69" i="1" s="1"/>
  <c r="L68" i="1"/>
  <c r="AA68" i="1" s="1"/>
  <c r="N68" i="1" s="1"/>
  <c r="L67" i="1"/>
  <c r="AA67" i="1" s="1"/>
  <c r="N67" i="1" s="1"/>
  <c r="L66" i="1"/>
  <c r="AA66" i="1" s="1"/>
  <c r="N66" i="1" s="1"/>
  <c r="L65" i="1"/>
  <c r="AA65" i="1" s="1"/>
  <c r="N65" i="1" s="1"/>
  <c r="L64" i="1"/>
  <c r="AA64" i="1" s="1"/>
  <c r="N64" i="1" s="1"/>
  <c r="L63" i="1"/>
  <c r="AA63" i="1" s="1"/>
  <c r="N63" i="1" s="1"/>
  <c r="L62" i="1"/>
  <c r="AA62" i="1" s="1"/>
  <c r="N62" i="1" s="1"/>
  <c r="L61" i="1"/>
  <c r="AA61" i="1" s="1"/>
  <c r="N61" i="1" s="1"/>
  <c r="L60" i="1"/>
  <c r="AA60" i="1" s="1"/>
  <c r="N60" i="1" s="1"/>
  <c r="L59" i="1"/>
  <c r="AA59" i="1" s="1"/>
  <c r="N59" i="1" s="1"/>
  <c r="L58" i="1"/>
  <c r="AA58" i="1" s="1"/>
  <c r="N58" i="1" s="1"/>
  <c r="L57" i="1"/>
  <c r="AA57" i="1" s="1"/>
  <c r="N57" i="1" s="1"/>
  <c r="L56" i="1"/>
  <c r="AA56" i="1" s="1"/>
  <c r="N56" i="1" s="1"/>
  <c r="L55" i="1"/>
  <c r="AA55" i="1" s="1"/>
  <c r="N55" i="1" s="1"/>
  <c r="L54" i="1"/>
  <c r="AA54" i="1" s="1"/>
  <c r="N54" i="1" s="1"/>
  <c r="L53" i="1"/>
  <c r="AA53" i="1" s="1"/>
  <c r="N53" i="1" s="1"/>
  <c r="L52" i="1"/>
  <c r="AA52" i="1" s="1"/>
  <c r="N52" i="1" s="1"/>
  <c r="L51" i="1"/>
  <c r="AA51" i="1" s="1"/>
  <c r="N51" i="1" s="1"/>
  <c r="L50" i="1"/>
  <c r="AA50" i="1" s="1"/>
  <c r="N50" i="1" s="1"/>
  <c r="L49" i="1"/>
  <c r="AA49" i="1" s="1"/>
  <c r="N49" i="1" s="1"/>
  <c r="L48" i="1"/>
  <c r="AA48" i="1" s="1"/>
  <c r="N48" i="1" s="1"/>
  <c r="L47" i="1"/>
  <c r="AA47" i="1" s="1"/>
  <c r="N47" i="1" s="1"/>
  <c r="L46" i="1"/>
  <c r="AA46" i="1" s="1"/>
  <c r="N46" i="1" s="1"/>
  <c r="L45" i="1"/>
  <c r="AA45" i="1" s="1"/>
  <c r="N45" i="1" s="1"/>
  <c r="L44" i="1"/>
  <c r="AA44" i="1" s="1"/>
  <c r="N44" i="1" s="1"/>
  <c r="L43" i="1"/>
  <c r="AA43" i="1" s="1"/>
  <c r="N43" i="1" s="1"/>
  <c r="L42" i="1"/>
  <c r="AA42" i="1" s="1"/>
  <c r="N42" i="1" s="1"/>
  <c r="L41" i="1"/>
  <c r="AA41" i="1" s="1"/>
  <c r="N41" i="1" s="1"/>
  <c r="L40" i="1"/>
  <c r="AA40" i="1" s="1"/>
  <c r="N40" i="1" s="1"/>
  <c r="L39" i="1"/>
  <c r="AA39" i="1" s="1"/>
  <c r="N39" i="1" s="1"/>
  <c r="L38" i="1"/>
  <c r="AA38" i="1" s="1"/>
  <c r="N38" i="1" s="1"/>
  <c r="L37" i="1"/>
  <c r="AA37" i="1" s="1"/>
  <c r="N37" i="1" s="1"/>
  <c r="L36" i="1"/>
  <c r="AA36" i="1" s="1"/>
  <c r="N36" i="1" s="1"/>
  <c r="L35" i="1"/>
  <c r="AA35" i="1" s="1"/>
  <c r="N35" i="1" s="1"/>
  <c r="L34" i="1"/>
  <c r="AA34" i="1" s="1"/>
  <c r="N34" i="1" s="1"/>
  <c r="L33" i="1"/>
  <c r="AA33" i="1" s="1"/>
  <c r="N33" i="1" s="1"/>
  <c r="L32" i="1"/>
  <c r="AA32" i="1" s="1"/>
  <c r="N32" i="1" s="1"/>
  <c r="L31" i="1"/>
  <c r="AA31" i="1" s="1"/>
  <c r="N31" i="1" s="1"/>
  <c r="L30" i="1"/>
  <c r="AA30" i="1" s="1"/>
  <c r="N30" i="1" s="1"/>
  <c r="L29" i="1"/>
  <c r="AA29" i="1" s="1"/>
  <c r="N29" i="1" s="1"/>
  <c r="L28" i="1"/>
  <c r="AA28" i="1" s="1"/>
  <c r="N28" i="1" s="1"/>
  <c r="L27" i="1"/>
  <c r="AA27" i="1" s="1"/>
  <c r="N27" i="1" s="1"/>
  <c r="L26" i="1"/>
  <c r="AA26" i="1" s="1"/>
  <c r="N26" i="1" s="1"/>
  <c r="L25" i="1"/>
  <c r="AA25" i="1" s="1"/>
  <c r="N25" i="1" s="1"/>
  <c r="L24" i="1"/>
  <c r="AA24" i="1" s="1"/>
  <c r="N24" i="1" s="1"/>
  <c r="L18" i="1"/>
  <c r="AA18" i="1" s="1"/>
  <c r="N18" i="1" s="1"/>
  <c r="L15" i="1"/>
  <c r="AA15" i="1" s="1"/>
  <c r="N15" i="1" s="1"/>
  <c r="M96" i="1" l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G4" i="2"/>
  <c r="G16" i="2"/>
  <c r="G15" i="2"/>
  <c r="G14" i="2"/>
  <c r="G13" i="2"/>
  <c r="L19" i="1" l="1"/>
  <c r="L16" i="1"/>
  <c r="AA16" i="1" s="1"/>
  <c r="N16" i="1" s="1"/>
  <c r="L11" i="1"/>
  <c r="AA11" i="1" s="1"/>
  <c r="N11" i="1" s="1"/>
  <c r="L13" i="1"/>
  <c r="AA13" i="1" s="1"/>
  <c r="N13" i="1" s="1"/>
  <c r="L17" i="1"/>
  <c r="AA17" i="1" s="1"/>
  <c r="L23" i="1"/>
  <c r="AA23" i="1" s="1"/>
  <c r="N23" i="1" s="1"/>
  <c r="M45" i="1"/>
  <c r="L9" i="1"/>
  <c r="AA9" i="1" s="1"/>
  <c r="L10" i="1"/>
  <c r="AA10" i="1" s="1"/>
  <c r="N10" i="1" s="1"/>
  <c r="L12" i="1"/>
  <c r="AA12" i="1" s="1"/>
  <c r="N12" i="1" s="1"/>
  <c r="L20" i="1"/>
  <c r="AA20" i="1" s="1"/>
  <c r="N20" i="1" s="1"/>
  <c r="L21" i="1"/>
  <c r="AA21" i="1" s="1"/>
  <c r="N21" i="1" s="1"/>
  <c r="X7" i="1"/>
  <c r="L22" i="1"/>
  <c r="AA22" i="1" s="1"/>
  <c r="N22" i="1" s="1"/>
  <c r="W7" i="1"/>
  <c r="V7" i="1"/>
  <c r="L14" i="1"/>
  <c r="AA14" i="1" s="1"/>
  <c r="N14" i="1" s="1"/>
  <c r="U7" i="1"/>
  <c r="Y7" i="1"/>
  <c r="M25" i="1"/>
  <c r="I37" i="8"/>
  <c r="H37" i="8"/>
  <c r="G37" i="8"/>
  <c r="F37" i="8"/>
  <c r="AA19" i="1" l="1"/>
  <c r="N19" i="1" s="1"/>
  <c r="N17" i="1"/>
  <c r="E35" i="8" l="1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B5" i="3" l="1"/>
  <c r="D4" i="1" l="1"/>
  <c r="M7" i="1" l="1"/>
  <c r="L7" i="1" l="1"/>
  <c r="D15" i="3" s="1"/>
  <c r="E15" i="3" s="1"/>
  <c r="F15" i="3" l="1"/>
  <c r="P9" i="7"/>
  <c r="P7" i="7" l="1"/>
  <c r="AA7" i="1"/>
  <c r="N9" i="1" l="1"/>
  <c r="N7" i="1" s="1"/>
</calcChain>
</file>

<file path=xl/sharedStrings.xml><?xml version="1.0" encoding="utf-8"?>
<sst xmlns="http://schemas.openxmlformats.org/spreadsheetml/2006/main" count="364" uniqueCount="228">
  <si>
    <t>Licitació</t>
  </si>
  <si>
    <t>Quantitat</t>
  </si>
  <si>
    <t>Import licitació</t>
  </si>
  <si>
    <t>Tipus PC</t>
  </si>
  <si>
    <t>Resum</t>
  </si>
  <si>
    <t>Unitat</t>
  </si>
  <si>
    <t>ESEIAAT</t>
  </si>
  <si>
    <t>ES d'Eng. Industrial, Aeroespacial i Audiovisual de Terrassa</t>
  </si>
  <si>
    <t>ICE</t>
  </si>
  <si>
    <t>I de Ciències de l'Educació</t>
  </si>
  <si>
    <t>AC</t>
  </si>
  <si>
    <t>Arquitectura de Computadors</t>
  </si>
  <si>
    <t>CMEM</t>
  </si>
  <si>
    <t>Ciència dels Materials i Eng. Metal·lúrgica</t>
  </si>
  <si>
    <t>ESAII</t>
  </si>
  <si>
    <t>Eng. de Sistemes, Automàtica i Informàtica Industrial</t>
  </si>
  <si>
    <t>EE</t>
  </si>
  <si>
    <t>Eng. Elèctrica</t>
  </si>
  <si>
    <t>EEL</t>
  </si>
  <si>
    <t>Eng. Electrònica</t>
  </si>
  <si>
    <t>EM</t>
  </si>
  <si>
    <t>Eng. Mecànica</t>
  </si>
  <si>
    <t>EQ</t>
  </si>
  <si>
    <t>Eng. Química</t>
  </si>
  <si>
    <t>EIO</t>
  </si>
  <si>
    <t>Estadística i Investigació Operativa</t>
  </si>
  <si>
    <t>EGE</t>
  </si>
  <si>
    <t>Expressió Gràfica a l'Eng.</t>
  </si>
  <si>
    <t>CS</t>
  </si>
  <si>
    <t>Ciències de la Computació</t>
  </si>
  <si>
    <t>MMT</t>
  </si>
  <si>
    <t>Màquines i Motors Tèrmics</t>
  </si>
  <si>
    <t>MF</t>
  </si>
  <si>
    <t>Mecànica de Fluids</t>
  </si>
  <si>
    <t>OO</t>
  </si>
  <si>
    <t>Òptica i Optometria</t>
  </si>
  <si>
    <t>OE</t>
  </si>
  <si>
    <t>Organització d'Empreses</t>
  </si>
  <si>
    <t>PA</t>
  </si>
  <si>
    <t>Projectes Arquitectònics</t>
  </si>
  <si>
    <t>RMEE</t>
  </si>
  <si>
    <t>Resistència de Materials i Estructures a l'Eng.</t>
  </si>
  <si>
    <t>TSC</t>
  </si>
  <si>
    <t>Teoria del Senyal i Comunicacions</t>
  </si>
  <si>
    <t>UOT</t>
  </si>
  <si>
    <t>Urbanisme i Ordenació del Territori</t>
  </si>
  <si>
    <t>CEN</t>
  </si>
  <si>
    <t>Ciència i Eng. Nàutiques</t>
  </si>
  <si>
    <t>ENTEL</t>
  </si>
  <si>
    <t>Eng. Telemàtica</t>
  </si>
  <si>
    <t>EAB</t>
  </si>
  <si>
    <t>Eng. Agroalimentària i Biotecnologia</t>
  </si>
  <si>
    <t>ESSI</t>
  </si>
  <si>
    <t>Eng. de Serveis i Sistemes d'Informació</t>
  </si>
  <si>
    <t>FIS</t>
  </si>
  <si>
    <t>Física</t>
  </si>
  <si>
    <t>MAT</t>
  </si>
  <si>
    <t>Matemàtiques</t>
  </si>
  <si>
    <t>EMIT</t>
  </si>
  <si>
    <t>Eng. Minera, Industrial i TIC</t>
  </si>
  <si>
    <t>DECA</t>
  </si>
  <si>
    <t>Eng. Civil i Ambiental</t>
  </si>
  <si>
    <t>RA</t>
  </si>
  <si>
    <t>Representació Arquitectònica</t>
  </si>
  <si>
    <t>TA</t>
  </si>
  <si>
    <t>Tecnologia de l'Arquitectura</t>
  </si>
  <si>
    <t>THATC</t>
  </si>
  <si>
    <t>Teoria i Història de l'Arquitectura i Tècniques de Comunicació</t>
  </si>
  <si>
    <t>EPC</t>
  </si>
  <si>
    <t>Eng. de Projectes i de la Construcció</t>
  </si>
  <si>
    <t>1r)</t>
  </si>
  <si>
    <t>2n)</t>
  </si>
  <si>
    <t>3r)</t>
  </si>
  <si>
    <t>4t)</t>
  </si>
  <si>
    <t>5é)</t>
  </si>
  <si>
    <t>è</t>
  </si>
  <si>
    <t>ç</t>
  </si>
  <si>
    <t>Portàtils</t>
  </si>
  <si>
    <t>Unitats</t>
  </si>
  <si>
    <t>Tipus portàtil</t>
  </si>
  <si>
    <t>Adjunta aquest fitxer al formulari de presentació de la sol·licitud</t>
  </si>
  <si>
    <t>Canvia el nom d'aquest fitxer i substitueix xxx pel codi de la unitat</t>
  </si>
  <si>
    <t>Gràcies</t>
  </si>
  <si>
    <t xml:space="preserve">Còpia els totals al formulari de presentació de la sol·licitud </t>
  </si>
  <si>
    <t>Seleccioneu la Unitat:</t>
  </si>
  <si>
    <t>Convocatòria d'equipament TIC per PDI 2020</t>
  </si>
  <si>
    <t>PDI TC
PC/portàil</t>
  </si>
  <si>
    <t xml:space="preserve">ATP + FTP
Tablets </t>
  </si>
  <si>
    <t>Kits
videovonf.</t>
  </si>
  <si>
    <t>Cost</t>
  </si>
  <si>
    <t>Equips de sobretaula pel lloc de treball del PDI a temps complert</t>
  </si>
  <si>
    <t>6é)</t>
  </si>
  <si>
    <t>7é)</t>
  </si>
  <si>
    <t>Sobretaula</t>
  </si>
  <si>
    <t>Tipus de PC</t>
  </si>
  <si>
    <t>Webcam</t>
  </si>
  <si>
    <t>Auriculars amb micro</t>
  </si>
  <si>
    <t>Finançament convocatòria</t>
  </si>
  <si>
    <t>Finançament de la unitat</t>
  </si>
  <si>
    <t xml:space="preserve">Convocatòria d'equipament TIC per PDI 2020        </t>
  </si>
  <si>
    <t>Import 
licitació</t>
  </si>
  <si>
    <t>UTG 
destí</t>
  </si>
  <si>
    <t>171 - Camins</t>
  </si>
  <si>
    <t>172 - Nàutica</t>
  </si>
  <si>
    <t>173 - Matemàtiques</t>
  </si>
  <si>
    <t>181 - Baix Llobregat</t>
  </si>
  <si>
    <t>184 - Manresa</t>
  </si>
  <si>
    <t>185 - Sant Cugat</t>
  </si>
  <si>
    <t>182 - Vilanova</t>
  </si>
  <si>
    <t>189 - Edificació</t>
  </si>
  <si>
    <t>192 - Terrassa</t>
  </si>
  <si>
    <t>194 - Diagonal-Besòs</t>
  </si>
  <si>
    <t>195 - Àmbit TIC CN</t>
  </si>
  <si>
    <t>183 - Arquitectura BCN</t>
  </si>
  <si>
    <t>188 - Industrial BCN</t>
  </si>
  <si>
    <t>193 - Òptica</t>
  </si>
  <si>
    <t>Monitor</t>
  </si>
  <si>
    <t xml:space="preserve">ET4) i5-9600, 16GB RAM, 1TB SSD M2, gràfica 6.000 PassMark </t>
  </si>
  <si>
    <t xml:space="preserve">ET5) Xeon, 16GB RAM, 1TB SSD M2, gràfica 6.000 PassMark </t>
  </si>
  <si>
    <t>ET1) i5-8500, 16GB RAM, 1TB SSD M2, gràfica integrada</t>
  </si>
  <si>
    <t xml:space="preserve">ET2) i5-8500, 16GB RAM, 1TB SSD M2, gràfica 2.500 PassMark </t>
  </si>
  <si>
    <t xml:space="preserve">ET3) [*] i5-9600, 16GB RAM, 1TB SSD M2, gràfica 2.500 PassMark </t>
  </si>
  <si>
    <t>ET3 *</t>
  </si>
  <si>
    <t>Asterisc [*] indica que és opció recomanada</t>
  </si>
  <si>
    <t>M1)  Monitor multimèdia 24"</t>
  </si>
  <si>
    <t xml:space="preserve"> - </t>
  </si>
  <si>
    <t xml:space="preserve">Sí  * </t>
  </si>
  <si>
    <t>27) [*]  Monitor multimèdia 27"</t>
  </si>
  <si>
    <t>-) sense monitor</t>
  </si>
  <si>
    <t xml:space="preserve">ET1  </t>
  </si>
  <si>
    <t xml:space="preserve">ET2  </t>
  </si>
  <si>
    <t xml:space="preserve">ET4  </t>
  </si>
  <si>
    <t xml:space="preserve">ET5  </t>
  </si>
  <si>
    <t xml:space="preserve">  -  </t>
  </si>
  <si>
    <t>Finançament</t>
  </si>
  <si>
    <t>Tipus Monitor per sobretaula</t>
  </si>
  <si>
    <t>Finançament unitat</t>
  </si>
  <si>
    <t>Altres</t>
  </si>
  <si>
    <t xml:space="preserve"> M24  </t>
  </si>
  <si>
    <t xml:space="preserve"> M27 *</t>
  </si>
  <si>
    <r>
      <t xml:space="preserve">PDI </t>
    </r>
    <r>
      <rPr>
        <sz val="10"/>
        <rFont val="Arial"/>
        <family val="2"/>
      </rPr>
      <t>(indiqueu el</t>
    </r>
    <r>
      <rPr>
        <b/>
        <sz val="10"/>
        <rFont val="Arial"/>
        <family val="2"/>
      </rPr>
      <t xml:space="preserve"> usuari UPC</t>
    </r>
    <r>
      <rPr>
        <sz val="10"/>
        <rFont val="Arial"/>
        <family val="2"/>
      </rPr>
      <t xml:space="preserve"> en format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nom.cognom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separats per ,</t>
    </r>
  </si>
  <si>
    <t xml:space="preserve">Convocatòria d'equipament TIC per PDI 2020      </t>
  </si>
  <si>
    <t>Videoconferència</t>
  </si>
  <si>
    <t>Equips pel PDI a temps parcial (Tauletes)</t>
  </si>
  <si>
    <t>Sol·licitat</t>
  </si>
  <si>
    <t xml:space="preserve">  Resum</t>
  </si>
  <si>
    <t>PT2) i7, 16GB RAM, 512GB SSD, 13.3", 1,5Kg</t>
  </si>
  <si>
    <t>27) Monitor multimèdia 27"</t>
  </si>
  <si>
    <t>PT1) [*] i5, 16GB RAM, 512GB SSD, 13.3", 1,5Kg</t>
  </si>
  <si>
    <t>MacOS</t>
  </si>
  <si>
    <t>Equips portàtils pel lloc de treball del PDI a temps complert</t>
  </si>
  <si>
    <t>Tipus de portàtil</t>
  </si>
  <si>
    <t>Replicador ports</t>
  </si>
  <si>
    <t>Teclat i ratolí</t>
  </si>
  <si>
    <t>Webcam Sobretaula</t>
  </si>
  <si>
    <t>Auriculars amb micro Sobretaula</t>
  </si>
  <si>
    <t>Webcam portàtil</t>
  </si>
  <si>
    <t>Auriculars amb micro portàtil</t>
  </si>
  <si>
    <t>Replicador de ports portàtil</t>
  </si>
  <si>
    <t>Teclat i ratolí portàtil</t>
  </si>
  <si>
    <t>Sí</t>
  </si>
  <si>
    <t>PT1 *</t>
  </si>
  <si>
    <t>PT2</t>
  </si>
  <si>
    <t>UTGs</t>
  </si>
  <si>
    <t>Tipus Monitor per portàtil</t>
  </si>
  <si>
    <t xml:space="preserve"> M24 *</t>
  </si>
  <si>
    <t>M24)  [*] Monitor multimèdia 24"</t>
  </si>
  <si>
    <t xml:space="preserve"> M27 </t>
  </si>
  <si>
    <t>Portàtil</t>
  </si>
  <si>
    <t xml:space="preserve">Finançament </t>
  </si>
  <si>
    <t>amb PCs</t>
  </si>
  <si>
    <t>Convocatòria</t>
  </si>
  <si>
    <t>Unitat
 sense equip</t>
  </si>
  <si>
    <t>Unitat 
amb equip</t>
  </si>
  <si>
    <t>amb Pttl</t>
  </si>
  <si>
    <t>Auriculars</t>
  </si>
  <si>
    <t>Equips macOS o IOS pel lloc de treball del PDI a temps complert</t>
  </si>
  <si>
    <t>Tauletes</t>
  </si>
  <si>
    <t>Marca, Model, característiques i perifèrics</t>
  </si>
  <si>
    <t>Licitar MAC</t>
  </si>
  <si>
    <t>No</t>
  </si>
  <si>
    <t>Tauletes del PDI a temps parcial</t>
  </si>
  <si>
    <t>macOS</t>
  </si>
  <si>
    <t>Videoconf</t>
  </si>
  <si>
    <t xml:space="preserve">[*] Tauleta recomanada </t>
  </si>
  <si>
    <t>Kits individuals de videoconferència</t>
  </si>
  <si>
    <t>Tipus webcam</t>
  </si>
  <si>
    <t>Tipus d'auriculars amb micro</t>
  </si>
  <si>
    <t>Tipus de webcam</t>
  </si>
  <si>
    <t>Tipus de auricular amb micro</t>
  </si>
  <si>
    <t xml:space="preserve">[*] Webcam recomanada </t>
  </si>
  <si>
    <t>[*] Auriculars recomanats</t>
  </si>
  <si>
    <t>Equips pel PDI a temps complert</t>
  </si>
  <si>
    <t>Quantitat total equips finançats</t>
  </si>
  <si>
    <t>PC</t>
  </si>
  <si>
    <t>Altres
Pttls</t>
  </si>
  <si>
    <t>Quantitat equips que no es licitaran "Altres"</t>
  </si>
  <si>
    <t>Quantitat total equips</t>
  </si>
  <si>
    <t>Finançament convocatòria sol·licitat</t>
  </si>
  <si>
    <t>-</t>
  </si>
  <si>
    <t>Assignació màxima</t>
  </si>
  <si>
    <t>https://espaitic.upc.edu/ca/serveistic/convocatories/convocatoria-equips-per-pdi-2020/sol-licitud-de-cofinancament-tic-2020</t>
  </si>
  <si>
    <t xml:space="preserve">Finançament convocatòria màxim </t>
  </si>
  <si>
    <t>Finançament convocatòria assignat</t>
  </si>
  <si>
    <t xml:space="preserve">Finançament convocatòria admisible </t>
  </si>
  <si>
    <t>Import
licitació</t>
  </si>
  <si>
    <t>Preu unitari</t>
  </si>
  <si>
    <t>amb Marca, quantitat i preu</t>
  </si>
  <si>
    <t>Q</t>
  </si>
  <si>
    <t>Licitació validat</t>
  </si>
  <si>
    <t>webcam</t>
  </si>
  <si>
    <t>auriculars</t>
  </si>
  <si>
    <t xml:space="preserve">Quantitat kits </t>
  </si>
  <si>
    <t>Kit?</t>
  </si>
  <si>
    <t>#Kits</t>
  </si>
  <si>
    <t>Assignació recomanada</t>
  </si>
  <si>
    <r>
      <t>Aquesta informació s'utilitzarà per</t>
    </r>
    <r>
      <rPr>
        <b/>
        <sz val="11"/>
        <rFont val="Arial"/>
        <family val="2"/>
      </rPr>
      <t xml:space="preserve"> contractar el subministrament.</t>
    </r>
    <r>
      <rPr>
        <sz val="11"/>
        <rFont val="Arial"/>
        <family val="2"/>
      </rPr>
      <t xml:space="preserve">
Hi ha una pestanya per a cada tipus d'equip i haureu de seleccionar entre diferents opcions.
No hi haurà una resolució posterior. 
Validarem les peticions i comprarem tot el que demaneu que passi la validació.</t>
    </r>
  </si>
  <si>
    <r>
      <t xml:space="preserve">Empleneu el formulari dels equips de </t>
    </r>
    <r>
      <rPr>
        <b/>
        <u/>
        <sz val="12"/>
        <color theme="10"/>
        <rFont val="Arial"/>
        <family val="2"/>
      </rPr>
      <t>sobretaula</t>
    </r>
    <r>
      <rPr>
        <u/>
        <sz val="12"/>
        <color theme="10"/>
        <rFont val="Arial"/>
        <family val="2"/>
      </rPr>
      <t xml:space="preserve"> pel lloc de treball del PDI a temps complert</t>
    </r>
  </si>
  <si>
    <r>
      <t xml:space="preserve">Empleneu el formulari dels equips </t>
    </r>
    <r>
      <rPr>
        <b/>
        <u/>
        <sz val="12"/>
        <color theme="10"/>
        <rFont val="Arial"/>
        <family val="2"/>
      </rPr>
      <t>portàtils</t>
    </r>
    <r>
      <rPr>
        <u/>
        <sz val="12"/>
        <color theme="10"/>
        <rFont val="Arial"/>
        <family val="2"/>
      </rPr>
      <t xml:space="preserve"> pel lloc de treball del PDI a temps complert</t>
    </r>
  </si>
  <si>
    <r>
      <t xml:space="preserve">Empleneu el formulari pels equips amb </t>
    </r>
    <r>
      <rPr>
        <b/>
        <u/>
        <sz val="12"/>
        <color theme="10"/>
        <rFont val="Arial"/>
        <family val="2"/>
      </rPr>
      <t>macOS o IOS</t>
    </r>
    <r>
      <rPr>
        <u/>
        <sz val="12"/>
        <color theme="10"/>
        <rFont val="Arial"/>
        <family val="2"/>
      </rPr>
      <t xml:space="preserve"> pel lloc de treball del PDI a temps complert</t>
    </r>
  </si>
  <si>
    <r>
      <t xml:space="preserve">Empleneu el formulari per a les </t>
    </r>
    <r>
      <rPr>
        <b/>
        <u/>
        <sz val="12"/>
        <color theme="10"/>
        <rFont val="Arial"/>
        <family val="2"/>
      </rPr>
      <t>tauletes</t>
    </r>
    <r>
      <rPr>
        <u/>
        <sz val="12"/>
        <color theme="10"/>
        <rFont val="Arial"/>
        <family val="2"/>
      </rPr>
      <t xml:space="preserve"> del PDI a temps parcial</t>
    </r>
  </si>
  <si>
    <r>
      <t xml:space="preserve">Empleneu el formulari pels kits individuals per a </t>
    </r>
    <r>
      <rPr>
        <b/>
        <u/>
        <sz val="12"/>
        <color theme="10"/>
        <rFont val="Arial"/>
        <family val="2"/>
      </rPr>
      <t>videoconferència</t>
    </r>
  </si>
  <si>
    <r>
      <t xml:space="preserve">Reviseu les dades del </t>
    </r>
    <r>
      <rPr>
        <b/>
        <u/>
        <sz val="12"/>
        <color theme="10"/>
        <rFont val="Arial"/>
        <family val="2"/>
      </rPr>
      <t>resum</t>
    </r>
    <r>
      <rPr>
        <u/>
        <sz val="12"/>
        <color theme="10"/>
        <rFont val="Arial"/>
        <family val="2"/>
      </rPr>
      <t xml:space="preserve"> i copieu-les al formulari</t>
    </r>
  </si>
  <si>
    <t>Sistema Operatiu</t>
  </si>
  <si>
    <t>SO</t>
  </si>
  <si>
    <t>Windows</t>
  </si>
  <si>
    <t>Linux</t>
  </si>
  <si>
    <t>Observacions de la unitat que no es tindran en consideració per licitar el subministrament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</si>
</sst>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[$€];[Red]\-#,##0.00\ [$€]"/>
    <numFmt numFmtId="165" formatCode="_-* #,##0\ &quot;€&quot;_-;\-* #,##0\ &quot;€&quot;_-;_-* &quot;-&quot;??\ &quot;€&quot;_-;_-@_-"/>
    <numFmt numFmtId="166" formatCode="#,##0\ [$€];[Red]\-#,##0\ [$€]"/>
    <numFmt numFmtId="167" formatCode="_-* #,##0\ &quot;€&quot;_-;[Red]\-* #,##0\ &quot;€&quot;_-;_-* &quot; &quot;??\ _-;_-@_-"/>
    <numFmt numFmtId="168" formatCode="_-* #,##0\ &quot;€&quot;_-;[Red]\-\ #,##0\ &quot;€&quot;_-;_-* &quot; &quot;??\ _-;_-@_-"/>
    <numFmt numFmtId="169" formatCode="#,##0\ &quot;€&quot;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sz val="20"/>
      <color theme="8" tint="-0.249977111117893"/>
      <name val="Wingdings"/>
      <charset val="2"/>
    </font>
    <font>
      <sz val="8"/>
      <name val="Arial"/>
      <family val="2"/>
    </font>
    <font>
      <b/>
      <sz val="11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9"/>
      <color theme="0"/>
      <name val="Arial"/>
      <family val="2"/>
    </font>
    <font>
      <sz val="20"/>
      <color theme="4" tint="-0.499984740745262"/>
      <name val="Wingdings"/>
      <charset val="2"/>
    </font>
    <font>
      <sz val="12"/>
      <name val="Arial"/>
      <family val="2"/>
    </font>
    <font>
      <u/>
      <sz val="10"/>
      <color theme="8" tint="-0.49998474074526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8" tint="-0.499984740745262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u/>
      <sz val="12"/>
      <color theme="8" tint="-0.24997711111789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theme="8" tint="-0.499984740745262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u/>
      <sz val="12"/>
      <color theme="10"/>
      <name val="Arial"/>
      <family val="2"/>
    </font>
    <font>
      <u/>
      <sz val="12"/>
      <color theme="8" tint="-0.499984740745262"/>
      <name val="Arial"/>
      <family val="2"/>
    </font>
    <font>
      <b/>
      <u/>
      <sz val="12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indexed="64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Border="0" applyAlignment="0" applyProtection="0"/>
    <xf numFmtId="0" fontId="2" fillId="2" borderId="0" applyBorder="0" applyAlignment="0" applyProtection="0"/>
    <xf numFmtId="0" fontId="6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Border="1" applyAlignment="1" applyProtection="1">
      <alignment horizontal="right" vertic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6" fontId="0" fillId="0" borderId="0" xfId="0" applyNumberFormat="1" applyFont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3" borderId="21" xfId="0" applyFont="1" applyFill="1" applyBorder="1" applyAlignment="1" applyProtection="1">
      <alignment horizontal="left"/>
      <protection hidden="1"/>
    </xf>
    <xf numFmtId="0" fontId="0" fillId="3" borderId="22" xfId="0" applyFont="1" applyFill="1" applyBorder="1" applyAlignment="1" applyProtection="1">
      <alignment horizontal="left"/>
      <protection hidden="1"/>
    </xf>
    <xf numFmtId="0" fontId="3" fillId="3" borderId="20" xfId="0" applyFont="1" applyFill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0" borderId="14" xfId="0" applyFont="1" applyBorder="1" applyAlignment="1" applyProtection="1">
      <alignment wrapText="1"/>
      <protection hidden="1"/>
    </xf>
    <xf numFmtId="44" fontId="1" fillId="0" borderId="0" xfId="1" applyFill="1" applyBorder="1" applyAlignment="1" applyProtection="1">
      <alignment vertical="center"/>
      <protection hidden="1"/>
    </xf>
    <xf numFmtId="0" fontId="0" fillId="3" borderId="10" xfId="0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justify" wrapText="1"/>
      <protection hidden="1"/>
    </xf>
    <xf numFmtId="166" fontId="0" fillId="0" borderId="23" xfId="0" applyNumberFormat="1" applyBorder="1" applyAlignment="1" applyProtection="1">
      <alignment horizontal="right" wrapText="1"/>
      <protection hidden="1"/>
    </xf>
    <xf numFmtId="166" fontId="1" fillId="0" borderId="24" xfId="1" applyNumberFormat="1" applyFill="1" applyBorder="1" applyAlignment="1" applyProtection="1">
      <alignment wrapText="1"/>
      <protection hidden="1"/>
    </xf>
    <xf numFmtId="166" fontId="1" fillId="0" borderId="25" xfId="1" applyNumberFormat="1" applyFill="1" applyBorder="1" applyAlignment="1" applyProtection="1">
      <alignment wrapText="1"/>
      <protection hidden="1"/>
    </xf>
    <xf numFmtId="166" fontId="0" fillId="0" borderId="15" xfId="0" applyNumberFormat="1" applyBorder="1" applyAlignment="1" applyProtection="1">
      <alignment horizontal="right" vertical="center"/>
      <protection hidden="1"/>
    </xf>
    <xf numFmtId="166" fontId="1" fillId="0" borderId="0" xfId="1" applyNumberFormat="1" applyFill="1" applyBorder="1" applyAlignment="1" applyProtection="1">
      <alignment vertical="center"/>
      <protection hidden="1"/>
    </xf>
    <xf numFmtId="166" fontId="1" fillId="0" borderId="16" xfId="1" applyNumberFormat="1" applyFill="1" applyBorder="1" applyAlignment="1" applyProtection="1">
      <alignment vertical="center"/>
      <protection hidden="1"/>
    </xf>
    <xf numFmtId="166" fontId="0" fillId="0" borderId="17" xfId="0" applyNumberFormat="1" applyBorder="1" applyAlignment="1" applyProtection="1">
      <alignment horizontal="right" vertical="center"/>
      <protection hidden="1"/>
    </xf>
    <xf numFmtId="166" fontId="1" fillId="0" borderId="18" xfId="1" applyNumberFormat="1" applyFill="1" applyBorder="1" applyAlignment="1" applyProtection="1">
      <alignment vertical="center"/>
      <protection hidden="1"/>
    </xf>
    <xf numFmtId="166" fontId="1" fillId="0" borderId="19" xfId="1" applyNumberForma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</xf>
    <xf numFmtId="165" fontId="3" fillId="4" borderId="0" xfId="1" applyNumberFormat="1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vertical="center"/>
    </xf>
    <xf numFmtId="0" fontId="14" fillId="0" borderId="0" xfId="0" applyFont="1" applyProtection="1"/>
    <xf numFmtId="0" fontId="8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center"/>
    </xf>
    <xf numFmtId="0" fontId="0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2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28" xfId="0" applyBorder="1" applyAlignment="1" applyProtection="1">
      <alignment vertical="center"/>
      <protection hidden="1"/>
    </xf>
    <xf numFmtId="0" fontId="15" fillId="10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3" fontId="0" fillId="0" borderId="0" xfId="0" applyNumberFormat="1" applyFont="1" applyFill="1"/>
    <xf numFmtId="3" fontId="16" fillId="0" borderId="0" xfId="0" applyNumberFormat="1" applyFont="1"/>
    <xf numFmtId="165" fontId="16" fillId="0" borderId="0" xfId="1" applyNumberFormat="1" applyFont="1"/>
    <xf numFmtId="0" fontId="3" fillId="3" borderId="29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horizontal="justify" wrapText="1"/>
      <protection hidden="1"/>
    </xf>
    <xf numFmtId="0" fontId="0" fillId="0" borderId="17" xfId="0" quotePrefix="1" applyFont="1" applyBorder="1" applyAlignment="1" applyProtection="1">
      <alignment horizontal="justify" wrapText="1"/>
      <protection hidden="1"/>
    </xf>
    <xf numFmtId="0" fontId="0" fillId="3" borderId="23" xfId="0" applyFont="1" applyFill="1" applyBorder="1" applyAlignment="1" applyProtection="1">
      <alignment horizontal="center"/>
      <protection hidden="1"/>
    </xf>
    <xf numFmtId="165" fontId="1" fillId="0" borderId="0" xfId="1" applyNumberFormat="1" applyBorder="1" applyProtection="1"/>
    <xf numFmtId="49" fontId="0" fillId="0" borderId="0" xfId="0" quotePrefix="1" applyNumberFormat="1" applyFont="1" applyAlignment="1" applyProtection="1">
      <alignment horizontal="center" vertical="center"/>
      <protection hidden="1"/>
    </xf>
    <xf numFmtId="166" fontId="0" fillId="11" borderId="15" xfId="0" applyNumberFormat="1" applyFill="1" applyBorder="1" applyAlignment="1" applyProtection="1">
      <alignment horizontal="right" vertical="center"/>
      <protection hidden="1"/>
    </xf>
    <xf numFmtId="166" fontId="0" fillId="11" borderId="23" xfId="0" applyNumberFormat="1" applyFill="1" applyBorder="1" applyAlignment="1" applyProtection="1">
      <alignment horizontal="right" wrapText="1"/>
      <protection hidden="1"/>
    </xf>
    <xf numFmtId="166" fontId="0" fillId="0" borderId="17" xfId="0" applyNumberFormat="1" applyFill="1" applyBorder="1" applyAlignment="1" applyProtection="1">
      <alignment horizontal="right" vertical="center"/>
      <protection hidden="1"/>
    </xf>
    <xf numFmtId="6" fontId="3" fillId="4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Border="1" applyProtection="1"/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166" fontId="0" fillId="0" borderId="15" xfId="0" applyNumberFormat="1" applyFill="1" applyBorder="1" applyAlignment="1" applyProtection="1">
      <alignment horizontal="right" vertical="center"/>
      <protection hidden="1"/>
    </xf>
    <xf numFmtId="0" fontId="0" fillId="0" borderId="13" xfId="0" applyFont="1" applyBorder="1" applyAlignment="1" applyProtection="1">
      <alignment wrapText="1"/>
      <protection hidden="1"/>
    </xf>
    <xf numFmtId="166" fontId="1" fillId="0" borderId="0" xfId="1" applyNumberFormat="1" applyFill="1" applyBorder="1" applyAlignment="1" applyProtection="1">
      <alignment wrapText="1"/>
      <protection hidden="1"/>
    </xf>
    <xf numFmtId="166" fontId="1" fillId="0" borderId="16" xfId="1" applyNumberFormat="1" applyFill="1" applyBorder="1" applyAlignment="1" applyProtection="1">
      <alignment wrapText="1"/>
      <protection hidden="1"/>
    </xf>
    <xf numFmtId="166" fontId="0" fillId="0" borderId="15" xfId="0" applyNumberFormat="1" applyFill="1" applyBorder="1" applyAlignment="1" applyProtection="1">
      <alignment horizontal="right" wrapText="1"/>
      <protection hidden="1"/>
    </xf>
    <xf numFmtId="1" fontId="1" fillId="0" borderId="0" xfId="1" applyNumberFormat="1" applyBorder="1" applyProtection="1"/>
    <xf numFmtId="1" fontId="3" fillId="4" borderId="0" xfId="1" applyNumberFormat="1" applyFont="1" applyFill="1" applyBorder="1" applyAlignment="1" applyProtection="1">
      <alignment horizontal="right" vertical="center"/>
    </xf>
    <xf numFmtId="0" fontId="0" fillId="0" borderId="1" xfId="0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11" borderId="12" xfId="0" applyFont="1" applyFill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vertical="center"/>
    </xf>
    <xf numFmtId="165" fontId="1" fillId="0" borderId="33" xfId="1" applyNumberFormat="1" applyBorder="1" applyProtection="1"/>
    <xf numFmtId="0" fontId="0" fillId="0" borderId="33" xfId="0" applyBorder="1" applyProtection="1"/>
    <xf numFmtId="0" fontId="0" fillId="0" borderId="33" xfId="0" applyBorder="1" applyAlignment="1" applyProtection="1">
      <alignment horizontal="left" vertical="center"/>
    </xf>
    <xf numFmtId="0" fontId="0" fillId="0" borderId="33" xfId="0" applyBorder="1" applyAlignment="1" applyProtection="1">
      <alignment wrapText="1"/>
    </xf>
    <xf numFmtId="0" fontId="0" fillId="0" borderId="33" xfId="0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/>
    </xf>
    <xf numFmtId="0" fontId="0" fillId="0" borderId="33" xfId="0" applyBorder="1" applyAlignment="1" applyProtection="1">
      <alignment horizontal="justify" vertical="center"/>
    </xf>
    <xf numFmtId="0" fontId="0" fillId="0" borderId="33" xfId="0" applyBorder="1" applyAlignment="1" applyProtection="1">
      <alignment horizontal="left"/>
    </xf>
    <xf numFmtId="0" fontId="0" fillId="9" borderId="33" xfId="0" applyFill="1" applyBorder="1" applyAlignment="1" applyProtection="1">
      <alignment horizontal="center" vertical="center" wrapText="1"/>
    </xf>
    <xf numFmtId="0" fontId="8" fillId="6" borderId="33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165" fontId="3" fillId="4" borderId="33" xfId="1" applyNumberFormat="1" applyFont="1" applyFill="1" applyBorder="1" applyAlignment="1" applyProtection="1">
      <alignment horizontal="right" vertical="center"/>
    </xf>
    <xf numFmtId="6" fontId="3" fillId="4" borderId="33" xfId="1" applyNumberFormat="1" applyFont="1" applyFill="1" applyBorder="1" applyAlignment="1" applyProtection="1">
      <alignment horizontal="right" vertical="center"/>
    </xf>
    <xf numFmtId="1" fontId="3" fillId="4" borderId="33" xfId="1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 applyProtection="1">
      <alignment horizontal="center" vertical="center"/>
    </xf>
    <xf numFmtId="168" fontId="1" fillId="6" borderId="33" xfId="1" applyNumberFormat="1" applyFill="1" applyBorder="1" applyAlignment="1" applyProtection="1">
      <alignment vertical="center"/>
    </xf>
    <xf numFmtId="1" fontId="1" fillId="0" borderId="33" xfId="1" applyNumberFormat="1" applyBorder="1" applyProtection="1"/>
    <xf numFmtId="0" fontId="0" fillId="0" borderId="35" xfId="0" applyBorder="1" applyProtection="1"/>
    <xf numFmtId="167" fontId="1" fillId="6" borderId="36" xfId="1" applyNumberFormat="1" applyFill="1" applyBorder="1" applyAlignment="1" applyProtection="1">
      <alignment vertical="center"/>
    </xf>
    <xf numFmtId="0" fontId="0" fillId="0" borderId="37" xfId="0" applyBorder="1" applyAlignment="1" applyProtection="1">
      <alignment horizontal="left" vertical="center"/>
    </xf>
    <xf numFmtId="0" fontId="0" fillId="0" borderId="37" xfId="0" applyBorder="1" applyAlignment="1" applyProtection="1">
      <alignment wrapText="1"/>
    </xf>
    <xf numFmtId="0" fontId="0" fillId="0" borderId="37" xfId="0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/>
    </xf>
    <xf numFmtId="0" fontId="0" fillId="0" borderId="38" xfId="0" applyBorder="1" applyAlignment="1" applyProtection="1">
      <alignment horizontal="left" vertical="center"/>
    </xf>
    <xf numFmtId="0" fontId="0" fillId="0" borderId="38" xfId="0" applyBorder="1" applyAlignment="1" applyProtection="1">
      <alignment wrapText="1"/>
    </xf>
    <xf numFmtId="0" fontId="0" fillId="0" borderId="38" xfId="0" applyBorder="1" applyAlignment="1" applyProtection="1">
      <alignment horizontal="center" vertical="center"/>
    </xf>
    <xf numFmtId="0" fontId="0" fillId="0" borderId="38" xfId="0" applyBorder="1" applyAlignment="1" applyProtection="1">
      <alignment vertical="center" wrapText="1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NumberFormat="1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66" fontId="0" fillId="0" borderId="23" xfId="0" applyNumberFormat="1" applyFill="1" applyBorder="1" applyAlignment="1" applyProtection="1">
      <alignment horizontal="right" wrapText="1"/>
      <protection hidden="1"/>
    </xf>
    <xf numFmtId="0" fontId="0" fillId="3" borderId="24" xfId="0" applyFont="1" applyFill="1" applyBorder="1" applyAlignment="1" applyProtection="1">
      <alignment horizontal="center" wrapText="1"/>
      <protection hidden="1"/>
    </xf>
    <xf numFmtId="0" fontId="0" fillId="3" borderId="25" xfId="0" applyFont="1" applyFill="1" applyBorder="1" applyAlignment="1" applyProtection="1">
      <alignment horizontal="center" wrapText="1"/>
      <protection hidden="1"/>
    </xf>
    <xf numFmtId="0" fontId="0" fillId="11" borderId="23" xfId="0" applyFill="1" applyBorder="1" applyAlignment="1" applyProtection="1">
      <alignment wrapText="1"/>
      <protection hidden="1"/>
    </xf>
    <xf numFmtId="49" fontId="0" fillId="11" borderId="0" xfId="0" quotePrefix="1" applyNumberFormat="1" applyFont="1" applyFill="1" applyAlignment="1" applyProtection="1">
      <alignment horizontal="center" vertical="center"/>
      <protection hidden="1"/>
    </xf>
    <xf numFmtId="0" fontId="0" fillId="11" borderId="15" xfId="0" applyFont="1" applyFill="1" applyBorder="1" applyAlignment="1" applyProtection="1">
      <alignment horizontal="justify" wrapText="1"/>
      <protection hidden="1"/>
    </xf>
    <xf numFmtId="0" fontId="0" fillId="11" borderId="0" xfId="0" applyFont="1" applyFill="1" applyAlignment="1" applyProtection="1">
      <alignment horizontal="center"/>
      <protection hidden="1"/>
    </xf>
    <xf numFmtId="49" fontId="0" fillId="0" borderId="0" xfId="0" quotePrefix="1" applyNumberFormat="1" applyFont="1" applyFill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justify" wrapText="1"/>
      <protection hidden="1"/>
    </xf>
    <xf numFmtId="165" fontId="1" fillId="6" borderId="33" xfId="1" applyNumberFormat="1" applyFill="1" applyBorder="1" applyProtection="1"/>
    <xf numFmtId="0" fontId="0" fillId="9" borderId="31" xfId="0" applyFill="1" applyBorder="1" applyAlignment="1" applyProtection="1">
      <alignment horizontal="center" vertical="center" wrapText="1"/>
    </xf>
    <xf numFmtId="0" fontId="12" fillId="6" borderId="0" xfId="3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0" fillId="3" borderId="23" xfId="0" applyFont="1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169" fontId="1" fillId="0" borderId="0" xfId="1" applyNumberFormat="1" applyFill="1" applyBorder="1" applyAlignment="1" applyProtection="1">
      <alignment vertical="center"/>
      <protection hidden="1"/>
    </xf>
    <xf numFmtId="169" fontId="1" fillId="0" borderId="18" xfId="1" applyNumberFormat="1" applyFill="1" applyBorder="1" applyAlignment="1" applyProtection="1">
      <alignment vertical="center"/>
      <protection hidden="1"/>
    </xf>
    <xf numFmtId="169" fontId="1" fillId="0" borderId="16" xfId="1" applyNumberFormat="1" applyFill="1" applyBorder="1" applyAlignment="1" applyProtection="1">
      <alignment vertical="center"/>
      <protection hidden="1"/>
    </xf>
    <xf numFmtId="169" fontId="1" fillId="0" borderId="19" xfId="1" applyNumberFormat="1" applyFill="1" applyBorder="1" applyAlignment="1" applyProtection="1">
      <alignment vertical="center"/>
      <protection hidden="1"/>
    </xf>
    <xf numFmtId="1" fontId="1" fillId="0" borderId="33" xfId="1" applyNumberFormat="1" applyBorder="1" applyAlignment="1" applyProtection="1">
      <alignment horizontal="center"/>
    </xf>
    <xf numFmtId="168" fontId="1" fillId="0" borderId="33" xfId="1" applyNumberFormat="1" applyFill="1" applyBorder="1" applyAlignment="1" applyProtection="1">
      <alignment vertical="center"/>
    </xf>
    <xf numFmtId="168" fontId="3" fillId="7" borderId="33" xfId="1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3" borderId="46" xfId="0" applyFont="1" applyFill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vertical="center"/>
    </xf>
    <xf numFmtId="0" fontId="0" fillId="0" borderId="37" xfId="0" applyBorder="1" applyProtection="1"/>
    <xf numFmtId="0" fontId="8" fillId="6" borderId="38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0" fontId="7" fillId="6" borderId="47" xfId="3" applyFont="1" applyFill="1" applyBorder="1" applyAlignment="1" applyProtection="1">
      <alignment horizontal="center" vertical="center"/>
    </xf>
    <xf numFmtId="0" fontId="0" fillId="0" borderId="38" xfId="0" applyBorder="1" applyProtection="1"/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NumberFormat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32" xfId="0" applyNumberFormat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69" fontId="1" fillId="0" borderId="25" xfId="1" applyNumberFormat="1" applyFill="1" applyBorder="1" applyAlignment="1" applyProtection="1">
      <alignment vertical="center"/>
      <protection hidden="1"/>
    </xf>
    <xf numFmtId="168" fontId="1" fillId="6" borderId="33" xfId="1" applyNumberForma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left" vertical="center"/>
    </xf>
    <xf numFmtId="0" fontId="13" fillId="0" borderId="0" xfId="0" applyFont="1" applyProtection="1"/>
    <xf numFmtId="0" fontId="21" fillId="0" borderId="0" xfId="0" applyFont="1" applyProtection="1"/>
    <xf numFmtId="0" fontId="13" fillId="0" borderId="0" xfId="0" quotePrefix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5" fontId="0" fillId="0" borderId="0" xfId="1" applyNumberFormat="1" applyFont="1"/>
    <xf numFmtId="0" fontId="22" fillId="0" borderId="0" xfId="0" applyFont="1" applyBorder="1" applyProtection="1"/>
    <xf numFmtId="0" fontId="3" fillId="3" borderId="54" xfId="0" applyFont="1" applyFill="1" applyBorder="1" applyAlignment="1" applyProtection="1">
      <alignment horizontal="center" vertical="center" wrapText="1"/>
    </xf>
    <xf numFmtId="0" fontId="0" fillId="3" borderId="54" xfId="0" applyFont="1" applyFill="1" applyBorder="1" applyAlignment="1" applyProtection="1">
      <alignment horizontal="center" vertical="center" wrapText="1"/>
    </xf>
    <xf numFmtId="0" fontId="0" fillId="3" borderId="54" xfId="0" applyFont="1" applyFill="1" applyBorder="1" applyAlignment="1" applyProtection="1">
      <alignment horizontal="left" vertical="center" wrapText="1"/>
    </xf>
    <xf numFmtId="0" fontId="0" fillId="7" borderId="54" xfId="0" applyFont="1" applyFill="1" applyBorder="1" applyAlignment="1" applyProtection="1">
      <alignment horizontal="center" vertical="center" wrapText="1"/>
    </xf>
    <xf numFmtId="165" fontId="1" fillId="7" borderId="54" xfId="1" applyNumberFormat="1" applyFill="1" applyBorder="1" applyAlignment="1" applyProtection="1">
      <alignment horizontal="center" vertical="center" wrapText="1"/>
    </xf>
    <xf numFmtId="165" fontId="1" fillId="6" borderId="54" xfId="1" applyNumberFormat="1" applyFill="1" applyBorder="1" applyAlignment="1" applyProtection="1">
      <alignment horizontal="center" vertical="center" wrapText="1"/>
    </xf>
    <xf numFmtId="0" fontId="3" fillId="6" borderId="54" xfId="0" applyFont="1" applyFill="1" applyBorder="1" applyAlignment="1" applyProtection="1">
      <alignment horizontal="center" vertical="center" wrapText="1"/>
    </xf>
    <xf numFmtId="1" fontId="3" fillId="7" borderId="33" xfId="1" applyNumberFormat="1" applyFont="1" applyFill="1" applyBorder="1" applyAlignment="1" applyProtection="1">
      <alignment horizontal="center" vertical="center"/>
    </xf>
    <xf numFmtId="0" fontId="0" fillId="9" borderId="33" xfId="0" applyFill="1" applyBorder="1" applyAlignment="1" applyProtection="1">
      <alignment vertical="center" wrapText="1"/>
    </xf>
    <xf numFmtId="0" fontId="0" fillId="0" borderId="33" xfId="0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 vertical="center"/>
    </xf>
    <xf numFmtId="1" fontId="3" fillId="4" borderId="33" xfId="0" applyNumberFormat="1" applyFont="1" applyFill="1" applyBorder="1" applyAlignment="1" applyProtection="1">
      <alignment horizontal="center" vertical="center"/>
    </xf>
    <xf numFmtId="1" fontId="3" fillId="6" borderId="54" xfId="0" applyNumberFormat="1" applyFont="1" applyFill="1" applyBorder="1" applyAlignment="1" applyProtection="1">
      <alignment horizontal="center" vertical="center" wrapText="1"/>
    </xf>
    <xf numFmtId="0" fontId="0" fillId="3" borderId="24" xfId="0" applyFont="1" applyFill="1" applyBorder="1" applyAlignment="1" applyProtection="1">
      <alignment horizontal="center" vertical="center" wrapText="1"/>
      <protection hidden="1"/>
    </xf>
    <xf numFmtId="0" fontId="0" fillId="3" borderId="25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wrapText="1"/>
      <protection hidden="1"/>
    </xf>
    <xf numFmtId="166" fontId="0" fillId="0" borderId="57" xfId="0" applyNumberFormat="1" applyBorder="1" applyAlignment="1" applyProtection="1">
      <alignment horizontal="right" wrapText="1"/>
      <protection hidden="1"/>
    </xf>
    <xf numFmtId="166" fontId="1" fillId="0" borderId="58" xfId="1" applyNumberFormat="1" applyFill="1" applyBorder="1" applyAlignment="1" applyProtection="1">
      <alignment wrapText="1"/>
      <protection hidden="1"/>
    </xf>
    <xf numFmtId="166" fontId="1" fillId="8" borderId="59" xfId="1" applyNumberFormat="1" applyFill="1" applyBorder="1" applyAlignment="1" applyProtection="1">
      <alignment wrapText="1"/>
      <protection hidden="1"/>
    </xf>
    <xf numFmtId="0" fontId="0" fillId="0" borderId="60" xfId="0" applyBorder="1" applyAlignment="1" applyProtection="1">
      <protection hidden="1"/>
    </xf>
    <xf numFmtId="166" fontId="1" fillId="8" borderId="61" xfId="1" applyNumberFormat="1" applyFill="1" applyBorder="1" applyAlignment="1" applyProtection="1">
      <alignment wrapText="1"/>
      <protection hidden="1"/>
    </xf>
    <xf numFmtId="0" fontId="0" fillId="11" borderId="60" xfId="0" applyFill="1" applyBorder="1" applyAlignment="1" applyProtection="1">
      <protection hidden="1"/>
    </xf>
    <xf numFmtId="0" fontId="0" fillId="0" borderId="60" xfId="0" applyBorder="1" applyAlignment="1" applyProtection="1">
      <alignment wrapText="1"/>
      <protection hidden="1"/>
    </xf>
    <xf numFmtId="0" fontId="0" fillId="0" borderId="56" xfId="0" applyBorder="1" applyAlignment="1" applyProtection="1">
      <alignment wrapText="1"/>
      <protection hidden="1"/>
    </xf>
    <xf numFmtId="166" fontId="0" fillId="0" borderId="62" xfId="0" applyNumberFormat="1" applyBorder="1" applyAlignment="1" applyProtection="1">
      <alignment horizontal="right" vertical="center"/>
      <protection hidden="1"/>
    </xf>
    <xf numFmtId="166" fontId="1" fillId="0" borderId="63" xfId="1" applyNumberFormat="1" applyFill="1" applyBorder="1" applyAlignment="1" applyProtection="1">
      <alignment vertical="center"/>
      <protection hidden="1"/>
    </xf>
    <xf numFmtId="166" fontId="1" fillId="8" borderId="64" xfId="1" applyNumberFormat="1" applyFill="1" applyBorder="1" applyAlignment="1" applyProtection="1">
      <alignment wrapText="1"/>
      <protection hidden="1"/>
    </xf>
    <xf numFmtId="0" fontId="0" fillId="11" borderId="65" xfId="0" applyFill="1" applyBorder="1" applyAlignment="1" applyProtection="1">
      <alignment wrapText="1"/>
      <protection hidden="1"/>
    </xf>
    <xf numFmtId="164" fontId="0" fillId="11" borderId="57" xfId="0" applyNumberFormat="1" applyFill="1" applyBorder="1" applyAlignment="1" applyProtection="1">
      <alignment horizontal="right" wrapText="1"/>
      <protection hidden="1"/>
    </xf>
    <xf numFmtId="44" fontId="1" fillId="0" borderId="58" xfId="1" applyFill="1" applyBorder="1" applyAlignment="1" applyProtection="1">
      <alignment wrapText="1"/>
      <protection hidden="1"/>
    </xf>
    <xf numFmtId="166" fontId="1" fillId="0" borderId="59" xfId="1" applyNumberFormat="1" applyFill="1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164" fontId="0" fillId="0" borderId="62" xfId="0" applyNumberFormat="1" applyBorder="1" applyAlignment="1" applyProtection="1">
      <alignment horizontal="right" vertical="center"/>
      <protection hidden="1"/>
    </xf>
    <xf numFmtId="44" fontId="1" fillId="0" borderId="63" xfId="1" applyFill="1" applyBorder="1" applyAlignment="1" applyProtection="1">
      <alignment vertical="center"/>
      <protection hidden="1"/>
    </xf>
    <xf numFmtId="166" fontId="1" fillId="0" borderId="64" xfId="1" applyNumberFormat="1" applyFill="1" applyBorder="1" applyAlignment="1" applyProtection="1">
      <alignment vertical="center"/>
      <protection hidden="1"/>
    </xf>
    <xf numFmtId="0" fontId="0" fillId="0" borderId="14" xfId="0" quotePrefix="1" applyFont="1" applyBorder="1" applyAlignment="1" applyProtection="1">
      <alignment wrapText="1"/>
      <protection hidden="1"/>
    </xf>
    <xf numFmtId="165" fontId="0" fillId="0" borderId="67" xfId="0" applyNumberFormat="1" applyBorder="1" applyProtection="1"/>
    <xf numFmtId="165" fontId="3" fillId="11" borderId="54" xfId="1" applyNumberFormat="1" applyFont="1" applyFill="1" applyBorder="1" applyAlignment="1" applyProtection="1">
      <alignment horizontal="center" vertical="center" wrapText="1"/>
    </xf>
    <xf numFmtId="167" fontId="0" fillId="0" borderId="33" xfId="0" applyNumberFormat="1" applyBorder="1" applyProtection="1"/>
    <xf numFmtId="0" fontId="3" fillId="0" borderId="7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8" xfId="0" applyFont="1" applyFill="1" applyBorder="1" applyAlignment="1" applyProtection="1">
      <alignment horizontal="left"/>
      <protection hidden="1"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167" fontId="0" fillId="0" borderId="70" xfId="0" applyNumberFormat="1" applyBorder="1" applyAlignment="1" applyProtection="1">
      <alignment horizontal="center" vertical="center"/>
      <protection locked="0"/>
    </xf>
    <xf numFmtId="167" fontId="0" fillId="0" borderId="71" xfId="0" applyNumberFormat="1" applyBorder="1" applyAlignment="1" applyProtection="1">
      <alignment horizontal="center" vertical="center"/>
      <protection locked="0"/>
    </xf>
    <xf numFmtId="167" fontId="0" fillId="0" borderId="72" xfId="0" applyNumberFormat="1" applyBorder="1" applyAlignment="1" applyProtection="1">
      <alignment horizontal="center" vertical="center"/>
      <protection locked="0"/>
    </xf>
    <xf numFmtId="0" fontId="29" fillId="0" borderId="0" xfId="0" applyFont="1" applyProtection="1"/>
    <xf numFmtId="0" fontId="29" fillId="0" borderId="0" xfId="3" applyFont="1" applyFill="1" applyBorder="1" applyAlignment="1" applyProtection="1">
      <alignment horizontal="left" vertical="center"/>
    </xf>
    <xf numFmtId="0" fontId="10" fillId="11" borderId="0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168" fontId="1" fillId="6" borderId="35" xfId="1" applyNumberFormat="1" applyFill="1" applyBorder="1" applyAlignment="1" applyProtection="1">
      <alignment vertical="center"/>
    </xf>
    <xf numFmtId="6" fontId="3" fillId="0" borderId="0" xfId="1" applyNumberFormat="1" applyFont="1" applyFill="1" applyBorder="1" applyAlignment="1" applyProtection="1">
      <alignment horizontal="right" vertical="center"/>
    </xf>
    <xf numFmtId="167" fontId="1" fillId="6" borderId="75" xfId="1" applyNumberFormat="1" applyFill="1" applyBorder="1" applyAlignment="1" applyProtection="1">
      <alignment vertical="center"/>
    </xf>
    <xf numFmtId="167" fontId="1" fillId="6" borderId="76" xfId="1" applyNumberFormat="1" applyFill="1" applyBorder="1" applyAlignment="1" applyProtection="1">
      <alignment vertical="center"/>
    </xf>
    <xf numFmtId="167" fontId="1" fillId="6" borderId="77" xfId="1" applyNumberFormat="1" applyFill="1" applyBorder="1" applyAlignment="1" applyProtection="1">
      <alignment vertical="center"/>
    </xf>
    <xf numFmtId="0" fontId="0" fillId="0" borderId="36" xfId="0" applyBorder="1" applyProtection="1"/>
    <xf numFmtId="0" fontId="0" fillId="0" borderId="78" xfId="0" applyNumberFormat="1" applyBorder="1" applyAlignment="1" applyProtection="1">
      <alignment horizontal="left" wrapText="1"/>
      <protection locked="0"/>
    </xf>
    <xf numFmtId="0" fontId="0" fillId="0" borderId="79" xfId="0" applyNumberFormat="1" applyBorder="1" applyAlignment="1" applyProtection="1">
      <alignment horizontal="left" wrapText="1"/>
      <protection locked="0"/>
    </xf>
    <xf numFmtId="167" fontId="1" fillId="6" borderId="80" xfId="1" applyNumberFormat="1" applyFill="1" applyBorder="1" applyAlignment="1" applyProtection="1">
      <alignment vertical="center"/>
    </xf>
    <xf numFmtId="167" fontId="1" fillId="6" borderId="81" xfId="1" applyNumberFormat="1" applyFill="1" applyBorder="1" applyAlignment="1" applyProtection="1">
      <alignment vertical="center"/>
    </xf>
    <xf numFmtId="168" fontId="1" fillId="6" borderId="82" xfId="1" applyNumberFormat="1" applyFill="1" applyBorder="1" applyAlignment="1" applyProtection="1">
      <alignment vertical="center"/>
    </xf>
    <xf numFmtId="167" fontId="1" fillId="6" borderId="83" xfId="1" applyNumberFormat="1" applyFill="1" applyBorder="1" applyAlignment="1" applyProtection="1">
      <alignment vertical="center"/>
    </xf>
    <xf numFmtId="168" fontId="1" fillId="6" borderId="84" xfId="1" applyNumberFormat="1" applyFill="1" applyBorder="1" applyAlignment="1" applyProtection="1">
      <alignment vertical="center"/>
    </xf>
    <xf numFmtId="167" fontId="1" fillId="6" borderId="85" xfId="1" applyNumberFormat="1" applyFill="1" applyBorder="1" applyAlignment="1" applyProtection="1">
      <alignment vertical="center"/>
    </xf>
    <xf numFmtId="167" fontId="1" fillId="6" borderId="86" xfId="1" applyNumberFormat="1" applyFill="1" applyBorder="1" applyAlignment="1" applyProtection="1">
      <alignment vertical="center"/>
    </xf>
    <xf numFmtId="168" fontId="1" fillId="6" borderId="87" xfId="1" applyNumberFormat="1" applyFill="1" applyBorder="1" applyAlignment="1" applyProtection="1">
      <alignment vertical="center"/>
    </xf>
    <xf numFmtId="168" fontId="1" fillId="0" borderId="12" xfId="1" applyNumberFormat="1" applyFill="1" applyBorder="1" applyAlignment="1" applyProtection="1">
      <alignment vertical="center"/>
      <protection locked="0"/>
    </xf>
    <xf numFmtId="0" fontId="26" fillId="5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6" fillId="5" borderId="0" xfId="0" applyFont="1" applyFill="1" applyBorder="1" applyAlignment="1" applyProtection="1">
      <alignment vertical="center"/>
    </xf>
    <xf numFmtId="167" fontId="0" fillId="6" borderId="75" xfId="1" applyNumberFormat="1" applyFont="1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23" fillId="11" borderId="0" xfId="0" applyFont="1" applyFill="1" applyBorder="1" applyAlignment="1" applyProtection="1">
      <alignment horizontal="left" vertical="center"/>
      <protection locked="0"/>
    </xf>
    <xf numFmtId="0" fontId="28" fillId="0" borderId="0" xfId="3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9" borderId="31" xfId="0" applyFill="1" applyBorder="1" applyAlignment="1" applyProtection="1">
      <alignment horizontal="center" vertical="center" wrapText="1"/>
    </xf>
    <xf numFmtId="0" fontId="0" fillId="9" borderId="31" xfId="0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0" fillId="9" borderId="33" xfId="0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center"/>
    </xf>
    <xf numFmtId="0" fontId="5" fillId="5" borderId="45" xfId="0" applyFont="1" applyFill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/>
    </xf>
    <xf numFmtId="0" fontId="26" fillId="5" borderId="68" xfId="0" applyFont="1" applyFill="1" applyBorder="1" applyAlignment="1" applyProtection="1">
      <alignment horizontal="center" vertical="center"/>
    </xf>
    <xf numFmtId="0" fontId="26" fillId="5" borderId="69" xfId="0" applyFont="1" applyFill="1" applyBorder="1" applyAlignment="1" applyProtection="1">
      <alignment horizontal="center" vertical="center"/>
    </xf>
    <xf numFmtId="0" fontId="10" fillId="11" borderId="68" xfId="0" applyFont="1" applyFill="1" applyBorder="1" applyAlignment="1" applyProtection="1">
      <alignment horizontal="center" vertical="center"/>
    </xf>
    <xf numFmtId="0" fontId="10" fillId="11" borderId="69" xfId="0" applyFont="1" applyFill="1" applyBorder="1" applyAlignment="1" applyProtection="1">
      <alignment horizontal="center" vertical="center"/>
    </xf>
    <xf numFmtId="0" fontId="5" fillId="5" borderId="68" xfId="0" applyFont="1" applyFill="1" applyBorder="1" applyAlignment="1" applyProtection="1">
      <alignment horizontal="center" vertical="center"/>
    </xf>
    <xf numFmtId="0" fontId="9" fillId="11" borderId="68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right" vertical="center"/>
    </xf>
    <xf numFmtId="0" fontId="6" fillId="0" borderId="0" xfId="3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31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Texto explicativo" xfId="2" builtinId="53" customBuiltin="1"/>
  </cellStyles>
  <dxfs count="17">
    <dxf>
      <font>
        <strike/>
        <color rgb="FFFF0000"/>
      </font>
    </dxf>
    <dxf>
      <fill>
        <patternFill>
          <bgColor theme="7" tint="0.79998168889431442"/>
        </patternFill>
      </fill>
    </dxf>
    <dxf>
      <font>
        <strike/>
        <color rgb="FFFF0000"/>
      </font>
    </dxf>
    <dxf>
      <fill>
        <patternFill>
          <bgColor theme="7" tint="0.79998168889431442"/>
        </patternFill>
      </fill>
    </dxf>
    <dxf>
      <font>
        <strike/>
        <color theme="1" tint="0.499984740745262"/>
      </font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rgb="FFFF7C80"/>
        </patternFill>
      </fill>
    </dxf>
    <dxf>
      <fill>
        <patternFill>
          <bgColor theme="7" tint="0.79998168889431442"/>
        </patternFill>
      </fill>
    </dxf>
    <dxf>
      <font>
        <strike/>
        <color rgb="FFFF0000"/>
      </font>
    </dxf>
    <dxf>
      <fill>
        <patternFill>
          <bgColor rgb="FFFAB4B4"/>
        </patternFill>
      </fill>
    </dxf>
    <dxf>
      <fill>
        <patternFill>
          <bgColor theme="7" tint="0.79998168889431442"/>
        </patternFill>
      </fill>
    </dxf>
    <dxf>
      <font>
        <strike/>
        <color rgb="FFFF0000"/>
      </font>
    </dxf>
    <dxf>
      <fill>
        <patternFill>
          <bgColor theme="7" tint="0.79998168889431442"/>
        </patternFill>
      </fill>
    </dxf>
    <dxf>
      <fill>
        <patternFill>
          <bgColor rgb="FFFAB4B4"/>
        </patternFill>
      </fill>
    </dxf>
    <dxf>
      <font>
        <strike/>
        <color rgb="FFFF0000"/>
      </font>
    </dxf>
    <dxf>
      <fill>
        <patternFill>
          <bgColor rgb="FFFAB4B4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3300"/>
      <color rgb="FFFF9966"/>
      <color rgb="FFFA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espaitic.upc.edu/ca/serveistic/convocatories/cofinancament-tic-2020/sol-licitud-de-cofinancament-tic-2020/view" TargetMode="External"/><Relationship Id="rId1" Type="http://schemas.openxmlformats.org/officeDocument/2006/relationships/hyperlink" Target="https://espaitic.upc.edu/ca/serveistic/convocatories/cofinancament-tic-2020/sol-licitud-de-cofinancament-tic-202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zoomScaleNormal="100" workbookViewId="0">
      <selection activeCell="E8" sqref="E8:L8"/>
    </sheetView>
  </sheetViews>
  <sheetFormatPr baseColWidth="10" defaultColWidth="9.109375" defaultRowHeight="15" x14ac:dyDescent="0.25"/>
  <cols>
    <col min="1" max="1" width="1.109375" style="38" customWidth="1"/>
    <col min="2" max="2" width="5.33203125" style="38" customWidth="1"/>
    <col min="3" max="3" width="2" style="38" customWidth="1"/>
    <col min="4" max="4" width="5.21875" style="189" customWidth="1"/>
    <col min="5" max="5" width="65.5546875" style="38" customWidth="1"/>
    <col min="6" max="6" width="11.6640625" style="38" customWidth="1"/>
    <col min="7" max="7" width="12.44140625" style="38" hidden="1" customWidth="1"/>
    <col min="8" max="8" width="10.77734375" style="38" hidden="1" customWidth="1"/>
    <col min="9" max="16384" width="9.109375" style="38"/>
  </cols>
  <sheetData>
    <row r="1" spans="2:12" ht="10.5" customHeight="1" x14ac:dyDescent="0.25"/>
    <row r="2" spans="2:12" s="191" customFormat="1" ht="27.6" customHeight="1" x14ac:dyDescent="0.35">
      <c r="B2" s="270" t="s">
        <v>85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2:12" ht="10.5" customHeight="1" x14ac:dyDescent="0.25"/>
    <row r="4" spans="2:12" ht="66.599999999999994" customHeight="1" x14ac:dyDescent="0.25">
      <c r="D4" s="271" t="s">
        <v>216</v>
      </c>
      <c r="E4" s="271"/>
      <c r="F4" s="271"/>
      <c r="G4" s="271"/>
      <c r="H4" s="271"/>
      <c r="I4" s="271"/>
      <c r="J4" s="271"/>
      <c r="K4" s="271"/>
    </row>
    <row r="5" spans="2:12" ht="10.5" customHeight="1" x14ac:dyDescent="0.25"/>
    <row r="6" spans="2:12" s="80" customFormat="1" ht="20.25" customHeight="1" x14ac:dyDescent="0.25">
      <c r="D6" s="82" t="s">
        <v>70</v>
      </c>
      <c r="E6" s="81" t="s">
        <v>84</v>
      </c>
      <c r="F6" s="82"/>
    </row>
    <row r="7" spans="2:12" ht="6.6" customHeight="1" x14ac:dyDescent="0.25"/>
    <row r="8" spans="2:12" ht="29.25" customHeight="1" x14ac:dyDescent="0.25">
      <c r="B8" s="80"/>
      <c r="E8" s="272"/>
      <c r="F8" s="272"/>
      <c r="G8" s="272"/>
      <c r="H8" s="272"/>
      <c r="I8" s="272"/>
      <c r="J8" s="272"/>
      <c r="K8" s="272"/>
      <c r="L8" s="272"/>
    </row>
    <row r="9" spans="2:12" ht="9" customHeight="1" x14ac:dyDescent="0.25">
      <c r="B9" s="80"/>
      <c r="E9" s="236"/>
      <c r="F9" s="40"/>
    </row>
    <row r="10" spans="2:12" x14ac:dyDescent="0.25">
      <c r="B10" s="80"/>
      <c r="E10" s="41"/>
    </row>
    <row r="11" spans="2:12" s="187" customFormat="1" ht="17.399999999999999" x14ac:dyDescent="0.3">
      <c r="B11" s="80"/>
      <c r="C11" s="186"/>
      <c r="D11" s="188" t="s">
        <v>71</v>
      </c>
      <c r="E11" s="273" t="s">
        <v>217</v>
      </c>
      <c r="F11" s="273"/>
      <c r="G11" s="273"/>
      <c r="H11" s="273"/>
      <c r="I11" s="273"/>
      <c r="J11" s="273"/>
      <c r="K11" s="273"/>
      <c r="L11" s="273"/>
    </row>
    <row r="12" spans="2:12" x14ac:dyDescent="0.25">
      <c r="B12" s="80"/>
      <c r="C12" s="186"/>
      <c r="E12" s="240"/>
      <c r="F12" s="186"/>
      <c r="G12" s="186"/>
      <c r="H12" s="186"/>
      <c r="I12" s="186"/>
      <c r="J12" s="186"/>
      <c r="K12" s="186"/>
      <c r="L12" s="186"/>
    </row>
    <row r="13" spans="2:12" s="187" customFormat="1" ht="17.399999999999999" x14ac:dyDescent="0.3">
      <c r="B13" s="80"/>
      <c r="C13" s="186"/>
      <c r="D13" s="188" t="s">
        <v>72</v>
      </c>
      <c r="E13" s="273" t="s">
        <v>218</v>
      </c>
      <c r="F13" s="273"/>
      <c r="G13" s="273"/>
      <c r="H13" s="273"/>
      <c r="I13" s="273"/>
      <c r="J13" s="273"/>
      <c r="K13" s="273"/>
      <c r="L13" s="186"/>
    </row>
    <row r="14" spans="2:12" x14ac:dyDescent="0.25">
      <c r="B14" s="80"/>
      <c r="C14" s="186"/>
      <c r="E14" s="240"/>
      <c r="F14" s="186"/>
      <c r="G14" s="186"/>
      <c r="H14" s="186"/>
      <c r="I14" s="186"/>
      <c r="J14" s="186"/>
      <c r="K14" s="186"/>
      <c r="L14" s="186"/>
    </row>
    <row r="15" spans="2:12" s="186" customFormat="1" ht="15.6" x14ac:dyDescent="0.25">
      <c r="B15" s="80"/>
      <c r="D15" s="188" t="s">
        <v>73</v>
      </c>
      <c r="E15" s="273" t="s">
        <v>219</v>
      </c>
      <c r="F15" s="273"/>
      <c r="G15" s="273"/>
      <c r="H15" s="273"/>
      <c r="I15" s="273"/>
      <c r="J15" s="273"/>
      <c r="K15" s="273"/>
      <c r="L15" s="273"/>
    </row>
    <row r="16" spans="2:12" s="186" customFormat="1" x14ac:dyDescent="0.25">
      <c r="B16" s="80"/>
      <c r="D16" s="188"/>
      <c r="E16" s="241"/>
      <c r="F16" s="185"/>
    </row>
    <row r="17" spans="2:12" s="186" customFormat="1" ht="15.6" x14ac:dyDescent="0.25">
      <c r="B17" s="80"/>
      <c r="D17" s="188" t="s">
        <v>74</v>
      </c>
      <c r="E17" s="273" t="s">
        <v>220</v>
      </c>
      <c r="F17" s="273"/>
      <c r="G17" s="273"/>
      <c r="H17" s="273"/>
      <c r="I17" s="273"/>
      <c r="J17" s="273"/>
      <c r="K17" s="273"/>
      <c r="L17" s="273"/>
    </row>
    <row r="18" spans="2:12" s="186" customFormat="1" x14ac:dyDescent="0.25">
      <c r="B18" s="80"/>
      <c r="D18" s="189"/>
      <c r="E18" s="240"/>
    </row>
    <row r="19" spans="2:12" s="186" customFormat="1" ht="15.6" x14ac:dyDescent="0.25">
      <c r="B19" s="80"/>
      <c r="D19" s="188" t="s">
        <v>91</v>
      </c>
      <c r="E19" s="273" t="s">
        <v>221</v>
      </c>
      <c r="F19" s="273"/>
      <c r="G19" s="273"/>
      <c r="H19" s="273"/>
      <c r="I19" s="273"/>
      <c r="J19" s="273"/>
      <c r="K19" s="273"/>
    </row>
    <row r="20" spans="2:12" s="186" customFormat="1" x14ac:dyDescent="0.25">
      <c r="B20" s="80"/>
      <c r="D20" s="189"/>
      <c r="E20" s="240"/>
    </row>
    <row r="21" spans="2:12" s="186" customFormat="1" ht="15.6" x14ac:dyDescent="0.25">
      <c r="B21" s="80"/>
      <c r="D21" s="188" t="s">
        <v>92</v>
      </c>
      <c r="E21" s="273" t="s">
        <v>222</v>
      </c>
      <c r="F21" s="273"/>
      <c r="G21" s="273"/>
      <c r="H21" s="273"/>
      <c r="I21" s="273"/>
    </row>
    <row r="22" spans="2:12" x14ac:dyDescent="0.25">
      <c r="B22" s="80"/>
      <c r="C22" s="186"/>
      <c r="D22" s="188"/>
      <c r="E22" s="185"/>
      <c r="F22" s="186"/>
      <c r="G22" s="186"/>
      <c r="H22" s="186"/>
      <c r="I22" s="186"/>
      <c r="J22" s="186"/>
      <c r="K22" s="186"/>
      <c r="L22" s="186"/>
    </row>
    <row r="23" spans="2:12" ht="24" customHeight="1" x14ac:dyDescent="0.25"/>
    <row r="24" spans="2:12" s="43" customFormat="1" ht="15" customHeight="1" x14ac:dyDescent="0.25">
      <c r="D24" s="189"/>
      <c r="G24" s="38"/>
    </row>
    <row r="25" spans="2:12" ht="15" customHeight="1" x14ac:dyDescent="0.25"/>
    <row r="26" spans="2:12" ht="15" customHeight="1" x14ac:dyDescent="0.25"/>
    <row r="27" spans="2:12" ht="15" customHeight="1" x14ac:dyDescent="0.25"/>
    <row r="28" spans="2:12" ht="15" customHeight="1" x14ac:dyDescent="0.25"/>
    <row r="29" spans="2:12" ht="15" customHeight="1" x14ac:dyDescent="0.25"/>
    <row r="30" spans="2:12" ht="15" customHeight="1" x14ac:dyDescent="0.25"/>
    <row r="31" spans="2:12" ht="15" customHeight="1" x14ac:dyDescent="0.25"/>
    <row r="32" spans="2:12" ht="15" customHeight="1" x14ac:dyDescent="0.25"/>
  </sheetData>
  <sheetProtection algorithmName="SHA-512" hashValue="djFQybqRmz3YczMA/fBT5VRA4efuZyZugqCziIkTY/hv5lQtLh8ERVGBlxtQLWRnETr27p7hgeikrVTSd3QO2A==" saltValue="C7q+1Qbq90KUsEJH9RUnnQ==" spinCount="100000" sheet="1" objects="1" scenarios="1"/>
  <mergeCells count="9">
    <mergeCell ref="B2:L2"/>
    <mergeCell ref="D4:K4"/>
    <mergeCell ref="E8:L8"/>
    <mergeCell ref="E19:K19"/>
    <mergeCell ref="E21:I21"/>
    <mergeCell ref="E17:L17"/>
    <mergeCell ref="E15:L15"/>
    <mergeCell ref="E13:K13"/>
    <mergeCell ref="E11:L11"/>
  </mergeCells>
  <dataValidations count="1">
    <dataValidation type="list" allowBlank="1" showInputMessage="1" showErrorMessage="1" sqref="F9">
      <formula1>#REF!</formula1>
    </dataValidation>
  </dataValidations>
  <hyperlinks>
    <hyperlink ref="E21" location="Resum!D5" display="Reviseu les dades del resum i copieu-les al formulari"/>
    <hyperlink ref="E19" location="Videoconferència!D9" display="Empleneu el formulari pels kits individuals per a videoconferència"/>
    <hyperlink ref="E11" location="Sobretaula!D9" display="Empleneu el formulari dels equips de sobretaula"/>
    <hyperlink ref="E17" location="Tauletes!D9" display="Empleneu el formulari pels equips pel PDI a temps parcial. Tauletes"/>
    <hyperlink ref="E15" location="'macOS, IOS'!D9" display="Empleneu el formulari pels equips amb macOS o IOS pel lloc de treball del PDI a temps complert"/>
    <hyperlink ref="E13" location="Portàtils!D9" display="Empleneu el formulari dels equips portàtils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Unitats!$E$4:$E$35</xm:f>
          </x14:formula1>
          <xm:sqref>E8:E9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showGridLines="0" zoomScaleNormal="100" workbookViewId="0">
      <pane xSplit="3" ySplit="7" topLeftCell="D8" activePane="bottomRight" state="frozen"/>
      <selection activeCell="E47" sqref="E47"/>
      <selection pane="topRight" activeCell="E47" sqref="E47"/>
      <selection pane="bottomLeft" activeCell="E47" sqref="E47"/>
      <selection pane="bottomRight" activeCell="D9" sqref="D9"/>
    </sheetView>
  </sheetViews>
  <sheetFormatPr baseColWidth="10" defaultColWidth="9.109375" defaultRowHeight="13.2" x14ac:dyDescent="0.25"/>
  <cols>
    <col min="1" max="1" width="1.33203125" style="39" customWidth="1"/>
    <col min="2" max="2" width="6.88671875" style="39" customWidth="1"/>
    <col min="3" max="3" width="1" style="39" customWidth="1"/>
    <col min="4" max="4" width="20.33203125" style="64" customWidth="1"/>
    <col min="5" max="5" width="62" style="45" customWidth="1"/>
    <col min="6" max="7" width="13.109375" style="46" customWidth="1"/>
    <col min="8" max="8" width="10" style="47" customWidth="1"/>
    <col min="9" max="10" width="10.6640625" style="44" customWidth="1"/>
    <col min="11" max="11" width="10.33203125" style="44" customWidth="1"/>
    <col min="12" max="12" width="13.88671875" style="44" customWidth="1"/>
    <col min="13" max="13" width="13.33203125" style="44" hidden="1" customWidth="1"/>
    <col min="14" max="14" width="13.6640625" style="44" hidden="1" customWidth="1"/>
    <col min="15" max="15" width="46.44140625" style="44" customWidth="1"/>
    <col min="16" max="16" width="1" style="39" customWidth="1"/>
    <col min="17" max="17" width="6.88671875" style="44" customWidth="1"/>
    <col min="18" max="18" width="1" style="39" customWidth="1"/>
    <col min="19" max="19" width="4.77734375" style="44" hidden="1" customWidth="1"/>
    <col min="20" max="20" width="1.109375" style="39" hidden="1" customWidth="1"/>
    <col min="21" max="21" width="11.33203125" style="39" hidden="1" customWidth="1"/>
    <col min="22" max="23" width="9.109375" style="39" hidden="1" customWidth="1"/>
    <col min="24" max="24" width="10.6640625" style="39" hidden="1" customWidth="1"/>
    <col min="25" max="25" width="11.6640625" style="39" hidden="1" customWidth="1"/>
    <col min="26" max="26" width="1.6640625" style="39" hidden="1" customWidth="1"/>
    <col min="27" max="27" width="11.6640625" style="39" hidden="1" customWidth="1"/>
    <col min="28" max="28" width="1" style="39" hidden="1" customWidth="1"/>
    <col min="29" max="31" width="9.109375" style="39" hidden="1" customWidth="1"/>
    <col min="32" max="32" width="10.6640625" style="39" hidden="1" customWidth="1"/>
    <col min="33" max="33" width="1.109375" style="39" hidden="1" customWidth="1"/>
    <col min="34" max="36" width="9.109375" style="39" hidden="1" customWidth="1"/>
    <col min="37" max="37" width="10.6640625" style="39" hidden="1" customWidth="1"/>
    <col min="38" max="38" width="11.6640625" style="39" hidden="1" customWidth="1"/>
    <col min="39" max="39" width="1.6640625" style="39" hidden="1" customWidth="1"/>
    <col min="40" max="40" width="11.6640625" style="39" hidden="1" customWidth="1"/>
    <col min="41" max="41" width="1" style="39" hidden="1" customWidth="1"/>
    <col min="42" max="1007" width="11.5546875" style="39"/>
    <col min="1008" max="16384" width="9.109375" style="39"/>
  </cols>
  <sheetData>
    <row r="1" spans="2:41" ht="4.2" customHeight="1" x14ac:dyDescent="0.25"/>
    <row r="2" spans="2:41" ht="25.2" customHeight="1" x14ac:dyDescent="0.25">
      <c r="D2" s="279" t="s">
        <v>90</v>
      </c>
      <c r="E2" s="279"/>
      <c r="F2" s="279"/>
      <c r="G2" s="244"/>
      <c r="H2" s="277" t="s">
        <v>99</v>
      </c>
      <c r="I2" s="277"/>
      <c r="J2" s="277"/>
      <c r="K2" s="277"/>
      <c r="L2" s="277"/>
      <c r="M2" s="277"/>
      <c r="N2" s="277"/>
      <c r="O2" s="277"/>
      <c r="P2" s="48"/>
      <c r="Q2" s="39"/>
      <c r="S2" s="39"/>
    </row>
    <row r="3" spans="2:41" ht="11.4" customHeight="1" x14ac:dyDescent="0.25">
      <c r="B3" s="42" t="s">
        <v>5</v>
      </c>
      <c r="D3" s="65"/>
      <c r="E3" s="39"/>
      <c r="F3" s="44"/>
      <c r="G3" s="44"/>
      <c r="H3" s="45"/>
      <c r="N3" s="39"/>
      <c r="O3" s="39"/>
      <c r="P3" s="48"/>
      <c r="Q3" s="42" t="s">
        <v>77</v>
      </c>
      <c r="S3" s="39"/>
    </row>
    <row r="4" spans="2:41" s="44" customFormat="1" ht="28.8" customHeight="1" thickBot="1" x14ac:dyDescent="0.3">
      <c r="B4" s="172" t="s">
        <v>76</v>
      </c>
      <c r="D4" s="278" t="str">
        <f>IF(Unitat!E8="","Especifiqueu la unitat a la pestanya d'unitats",Unitat!E8)</f>
        <v>Especifiqueu la unitat a la pestanya d'unitats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39"/>
      <c r="Q4" s="172" t="s">
        <v>75</v>
      </c>
      <c r="S4" s="150"/>
      <c r="U4" s="276" t="s">
        <v>0</v>
      </c>
      <c r="V4" s="276"/>
      <c r="W4" s="276"/>
      <c r="X4" s="276"/>
      <c r="Y4" s="149" t="s">
        <v>97</v>
      </c>
      <c r="AA4" s="275" t="s">
        <v>136</v>
      </c>
      <c r="AC4" s="276" t="s">
        <v>193</v>
      </c>
      <c r="AD4" s="276"/>
      <c r="AE4" s="276"/>
      <c r="AF4" s="276"/>
      <c r="AH4" s="276" t="s">
        <v>0</v>
      </c>
      <c r="AI4" s="276"/>
      <c r="AJ4" s="276"/>
      <c r="AK4" s="276"/>
      <c r="AL4" s="149" t="s">
        <v>97</v>
      </c>
      <c r="AN4" s="275" t="s">
        <v>136</v>
      </c>
    </row>
    <row r="5" spans="2:41" s="44" customFormat="1" ht="45" customHeight="1" thickTop="1" thickBot="1" x14ac:dyDescent="0.3">
      <c r="D5" s="63" t="s">
        <v>101</v>
      </c>
      <c r="E5" s="63" t="s">
        <v>140</v>
      </c>
      <c r="F5" s="63" t="s">
        <v>94</v>
      </c>
      <c r="G5" s="63" t="s">
        <v>223</v>
      </c>
      <c r="H5" s="63" t="s">
        <v>116</v>
      </c>
      <c r="I5" s="63" t="s">
        <v>95</v>
      </c>
      <c r="J5" s="63" t="s">
        <v>96</v>
      </c>
      <c r="K5" s="63" t="s">
        <v>1</v>
      </c>
      <c r="L5" s="63" t="s">
        <v>100</v>
      </c>
      <c r="M5" s="63" t="s">
        <v>198</v>
      </c>
      <c r="N5" s="63" t="s">
        <v>98</v>
      </c>
      <c r="O5" s="63" t="s">
        <v>227</v>
      </c>
      <c r="P5" s="39"/>
      <c r="S5" s="151" t="s">
        <v>170</v>
      </c>
      <c r="U5" s="63" t="s">
        <v>194</v>
      </c>
      <c r="V5" s="63" t="s">
        <v>116</v>
      </c>
      <c r="W5" s="63" t="s">
        <v>95</v>
      </c>
      <c r="X5" s="63" t="s">
        <v>96</v>
      </c>
      <c r="AA5" s="275"/>
      <c r="AC5" s="63" t="s">
        <v>194</v>
      </c>
      <c r="AD5" s="63" t="s">
        <v>116</v>
      </c>
      <c r="AE5" s="63" t="s">
        <v>95</v>
      </c>
      <c r="AF5" s="63" t="s">
        <v>96</v>
      </c>
      <c r="AH5" s="63" t="s">
        <v>194</v>
      </c>
      <c r="AI5" s="63" t="s">
        <v>116</v>
      </c>
      <c r="AJ5" s="63" t="s">
        <v>95</v>
      </c>
      <c r="AK5" s="63" t="s">
        <v>96</v>
      </c>
      <c r="AN5" s="275"/>
    </row>
    <row r="6" spans="2:41" ht="5.4" customHeight="1" thickTop="1" x14ac:dyDescent="0.25">
      <c r="F6" s="93"/>
      <c r="G6" s="93"/>
      <c r="H6" s="93"/>
      <c r="I6" s="93"/>
      <c r="J6" s="93"/>
      <c r="Q6" s="91"/>
      <c r="S6" s="91"/>
    </row>
    <row r="7" spans="2:41" s="49" customFormat="1" ht="19.95" customHeight="1" x14ac:dyDescent="0.25">
      <c r="F7" s="274" t="s">
        <v>123</v>
      </c>
      <c r="G7" s="274"/>
      <c r="H7" s="274"/>
      <c r="I7" s="274"/>
      <c r="J7" s="274"/>
      <c r="K7" s="203">
        <f>AC7</f>
        <v>0</v>
      </c>
      <c r="L7" s="108">
        <f>SUM(L9:L96)</f>
        <v>0</v>
      </c>
      <c r="M7" s="32">
        <f>SUM(M9:M96)</f>
        <v>0</v>
      </c>
      <c r="N7" s="79">
        <f>SUM(N9:N96)</f>
        <v>0</v>
      </c>
      <c r="O7" s="249"/>
      <c r="P7" s="39"/>
      <c r="Q7" s="91"/>
      <c r="S7" s="31">
        <f>SUM(S9:S96)</f>
        <v>0</v>
      </c>
      <c r="U7" s="32">
        <f t="shared" ref="U7:AF7" si="0">SUM(U9:U96)</f>
        <v>0</v>
      </c>
      <c r="V7" s="32">
        <f t="shared" si="0"/>
        <v>0</v>
      </c>
      <c r="W7" s="32">
        <f t="shared" si="0"/>
        <v>0</v>
      </c>
      <c r="X7" s="32">
        <f t="shared" si="0"/>
        <v>0</v>
      </c>
      <c r="Y7" s="32">
        <f t="shared" si="0"/>
        <v>0</v>
      </c>
      <c r="Z7" s="32">
        <f t="shared" si="0"/>
        <v>0</v>
      </c>
      <c r="AA7" s="32">
        <f t="shared" si="0"/>
        <v>0</v>
      </c>
      <c r="AB7" s="32">
        <f t="shared" si="0"/>
        <v>0</v>
      </c>
      <c r="AC7" s="89">
        <f t="shared" si="0"/>
        <v>0</v>
      </c>
      <c r="AD7" s="89">
        <f t="shared" si="0"/>
        <v>0</v>
      </c>
      <c r="AE7" s="89">
        <f t="shared" si="0"/>
        <v>0</v>
      </c>
      <c r="AF7" s="89">
        <f t="shared" si="0"/>
        <v>0</v>
      </c>
      <c r="AH7" s="32">
        <f t="shared" ref="AH7:AO7" si="1">SUM(AH9:AH96)</f>
        <v>0</v>
      </c>
      <c r="AI7" s="32">
        <f t="shared" si="1"/>
        <v>0</v>
      </c>
      <c r="AJ7" s="32">
        <f t="shared" si="1"/>
        <v>0</v>
      </c>
      <c r="AK7" s="32">
        <f t="shared" si="1"/>
        <v>0</v>
      </c>
      <c r="AL7" s="32">
        <f t="shared" si="1"/>
        <v>0</v>
      </c>
      <c r="AM7" s="32">
        <f t="shared" si="1"/>
        <v>0</v>
      </c>
      <c r="AN7" s="32">
        <f t="shared" si="1"/>
        <v>0</v>
      </c>
      <c r="AO7" s="32">
        <f t="shared" si="1"/>
        <v>0</v>
      </c>
    </row>
    <row r="8" spans="2:41" ht="7.95" customHeight="1" thickBot="1" x14ac:dyDescent="0.3">
      <c r="Q8" s="91"/>
      <c r="S8" s="91"/>
    </row>
    <row r="9" spans="2:41" ht="15.6" customHeight="1" x14ac:dyDescent="0.25">
      <c r="D9" s="66"/>
      <c r="E9" s="69"/>
      <c r="F9" s="246"/>
      <c r="G9" s="246"/>
      <c r="H9" s="33"/>
      <c r="I9" s="33"/>
      <c r="J9" s="33"/>
      <c r="K9" s="246"/>
      <c r="L9" s="250">
        <f t="shared" ref="L9:L40" si="2">IF(K9&gt;0,U9+V9+W9+X9,0)</f>
        <v>0</v>
      </c>
      <c r="M9" s="115">
        <f>IF(Y9=0,0,Y9)</f>
        <v>0</v>
      </c>
      <c r="N9" s="248">
        <f>AA9</f>
        <v>0</v>
      </c>
      <c r="O9" s="264"/>
      <c r="Q9" s="91"/>
      <c r="S9" s="91">
        <f t="shared" ref="S9:S40" si="3">IF(F9="",0,1)</f>
        <v>0</v>
      </c>
      <c r="U9" s="74">
        <f>$S9*IF(AND(F9&lt;&gt;"",K9&gt;0),K9*VLOOKUP(F9,Llistes!$C$13:$E$17,3,FALSE),0)</f>
        <v>0</v>
      </c>
      <c r="V9" s="74">
        <f>$S9*IF(AND(H9&lt;&gt;"",K9&gt;0),K9*VLOOKUP(H9,Llistes!$C$21:$E$23,3,FALSE),0)</f>
        <v>0</v>
      </c>
      <c r="W9" s="74">
        <f t="shared" ref="W9:W40" si="4">$S9*IF(AND(I9="Sí  * ",K9&gt;0), K9*40,0)</f>
        <v>0</v>
      </c>
      <c r="X9" s="74">
        <f t="shared" ref="X9:X40" si="5">$S9*IF(AND(J9="Sí  * ",K9&gt;0), K9*50,0)</f>
        <v>0</v>
      </c>
      <c r="Y9" s="74">
        <f t="shared" ref="Y9:Y40" si="6">$S9*IF(AND(F9&lt;&gt;"",K9&gt;0),K9*1480,0)</f>
        <v>0</v>
      </c>
      <c r="AA9" s="164">
        <f t="shared" ref="AA9:AA40" si="7">IF(F9&lt;&gt; "Altres",VALUE(L9)-VALUE(Y9),0)</f>
        <v>0</v>
      </c>
      <c r="AC9" s="88">
        <f t="shared" ref="AC9:AC40" si="8">$S9*IF(AND(F9&lt;&gt;"",K9&gt;0),K9,0)</f>
        <v>0</v>
      </c>
      <c r="AD9" s="88">
        <f t="shared" ref="AD9:AD40" si="9">$S9*IF(AND(H9&lt;&gt;"",H9&lt;&gt;"  -  ",K9&gt;0),K9,0)</f>
        <v>0</v>
      </c>
      <c r="AE9" s="88">
        <f t="shared" ref="AE9:AE40" si="10">$S9*IF(AND(I9&lt;&gt;"",I9&lt;&gt;" - ",K9&gt;0),K9,0)</f>
        <v>0</v>
      </c>
      <c r="AF9" s="88">
        <f t="shared" ref="AF9:AF40" si="11">$S9*IF(AND(J9&lt;&gt;"",J9&lt;&gt;" - ",K9&gt;0),K9,0)</f>
        <v>0</v>
      </c>
      <c r="AH9" s="74">
        <f>$S9*IF(AND(T9&lt;&gt;"",X9&gt;0),X9*VLOOKUP(T9,Llistes!$C$13:$E$17,3,FALSE),0)</f>
        <v>0</v>
      </c>
      <c r="AI9" s="74">
        <f>$S9*IF(AND(U9&lt;&gt;"",X9&gt;0),X9*VLOOKUP(U9,Llistes!$C$21:$E$23,3,FALSE),0)</f>
        <v>0</v>
      </c>
      <c r="AJ9" s="74">
        <f>$S9*IF(AND(V9="Sí  * ",X9&gt;0), X9*40,0)</f>
        <v>0</v>
      </c>
      <c r="AK9" s="74">
        <f>$S9*IF(AND(W9="Sí  * ",X9&gt;0), X9*50,0)</f>
        <v>0</v>
      </c>
      <c r="AL9" s="74">
        <f>$S9*IF(AND(T9&lt;&gt;"",X9&gt;0),X9*1480,0)</f>
        <v>0</v>
      </c>
      <c r="AN9" s="164">
        <f>IF(T9&lt;&gt; "Altres",VALUE(Y9)-VALUE(AL9),0)</f>
        <v>0</v>
      </c>
    </row>
    <row r="10" spans="2:41" ht="15.6" customHeight="1" x14ac:dyDescent="0.25">
      <c r="D10" s="67"/>
      <c r="E10" s="34"/>
      <c r="F10" s="138"/>
      <c r="G10" s="138"/>
      <c r="H10" s="35"/>
      <c r="I10" s="35"/>
      <c r="J10" s="35"/>
      <c r="K10" s="138"/>
      <c r="L10" s="251">
        <f t="shared" si="2"/>
        <v>0</v>
      </c>
      <c r="M10" s="115">
        <f t="shared" ref="M10:M73" si="12">IF(Y10=0,0,Y10)</f>
        <v>0</v>
      </c>
      <c r="N10" s="248">
        <f t="shared" ref="N10:N73" si="13">AA10</f>
        <v>0</v>
      </c>
      <c r="O10" s="254"/>
      <c r="Q10" s="91"/>
      <c r="S10" s="91">
        <f t="shared" si="3"/>
        <v>0</v>
      </c>
      <c r="U10" s="74">
        <f>$S10*IF(AND(F10&lt;&gt;"",K10&gt;0),K10*VLOOKUP(F10,Llistes!$C$13:$E$17,3,FALSE),0)</f>
        <v>0</v>
      </c>
      <c r="V10" s="74">
        <f>$S10*IF(AND(H10&lt;&gt;"",K10&gt;0),K10*VLOOKUP(H10,Llistes!$C$21:$E$23,3,FALSE),0)</f>
        <v>0</v>
      </c>
      <c r="W10" s="74">
        <f t="shared" si="4"/>
        <v>0</v>
      </c>
      <c r="X10" s="74">
        <f t="shared" si="5"/>
        <v>0</v>
      </c>
      <c r="Y10" s="74">
        <f t="shared" si="6"/>
        <v>0</v>
      </c>
      <c r="AA10" s="164">
        <f t="shared" si="7"/>
        <v>0</v>
      </c>
      <c r="AC10" s="88">
        <f t="shared" si="8"/>
        <v>0</v>
      </c>
      <c r="AD10" s="88">
        <f t="shared" si="9"/>
        <v>0</v>
      </c>
      <c r="AE10" s="88">
        <f t="shared" si="10"/>
        <v>0</v>
      </c>
      <c r="AF10" s="88">
        <f t="shared" si="11"/>
        <v>0</v>
      </c>
      <c r="AH10" s="74">
        <f>$S10*IF(AND(T10&lt;&gt;"",X10&gt;0),X10*VLOOKUP(T10,Llistes!$C$13:$E$17,3,FALSE),0)</f>
        <v>0</v>
      </c>
      <c r="AI10" s="74">
        <f>$S10*IF(AND(U10&lt;&gt;"",X10&gt;0),X10*VLOOKUP(U10,Llistes!$C$21:$E$23,3,FALSE),0)</f>
        <v>0</v>
      </c>
      <c r="AJ10" s="74">
        <f t="shared" ref="AJ10:AJ73" si="14">$S10*IF(AND(V10="Sí  * ",X10&gt;0), X10*40,0)</f>
        <v>0</v>
      </c>
      <c r="AK10" s="74">
        <f t="shared" ref="AK10:AK73" si="15">$S10*IF(AND(W10="Sí  * ",X10&gt;0), X10*50,0)</f>
        <v>0</v>
      </c>
      <c r="AL10" s="74">
        <f t="shared" ref="AL10:AL73" si="16">$S10*IF(AND(T10&lt;&gt;"",X10&gt;0),X10*1480,0)</f>
        <v>0</v>
      </c>
      <c r="AN10" s="164">
        <f t="shared" ref="AN10:AN73" si="17">IF(T10&lt;&gt; "Altres",VALUE(Y10)-VALUE(AL10),0)</f>
        <v>0</v>
      </c>
    </row>
    <row r="11" spans="2:41" ht="15.6" customHeight="1" x14ac:dyDescent="0.25">
      <c r="D11" s="67"/>
      <c r="E11" s="34"/>
      <c r="F11" s="138"/>
      <c r="G11" s="138"/>
      <c r="H11" s="35"/>
      <c r="I11" s="35"/>
      <c r="J11" s="35"/>
      <c r="K11" s="138"/>
      <c r="L11" s="251">
        <f t="shared" si="2"/>
        <v>0</v>
      </c>
      <c r="M11" s="115">
        <f t="shared" si="12"/>
        <v>0</v>
      </c>
      <c r="N11" s="248">
        <f t="shared" si="13"/>
        <v>0</v>
      </c>
      <c r="O11" s="254"/>
      <c r="Q11" s="91"/>
      <c r="S11" s="91">
        <f t="shared" si="3"/>
        <v>0</v>
      </c>
      <c r="U11" s="74">
        <f>$S11*IF(AND(F11&lt;&gt;"",K11&gt;0),K11*VLOOKUP(F11,Llistes!$C$13:$E$17,3,FALSE),0)</f>
        <v>0</v>
      </c>
      <c r="V11" s="74">
        <f>$S11*IF(AND(H11&lt;&gt;"",K11&gt;0),K11*VLOOKUP(H11,Llistes!$C$21:$E$23,3,FALSE),0)</f>
        <v>0</v>
      </c>
      <c r="W11" s="74">
        <f t="shared" si="4"/>
        <v>0</v>
      </c>
      <c r="X11" s="74">
        <f t="shared" si="5"/>
        <v>0</v>
      </c>
      <c r="Y11" s="74">
        <f t="shared" si="6"/>
        <v>0</v>
      </c>
      <c r="AA11" s="164">
        <f t="shared" si="7"/>
        <v>0</v>
      </c>
      <c r="AC11" s="88">
        <f t="shared" si="8"/>
        <v>0</v>
      </c>
      <c r="AD11" s="88">
        <f t="shared" si="9"/>
        <v>0</v>
      </c>
      <c r="AE11" s="88">
        <f t="shared" si="10"/>
        <v>0</v>
      </c>
      <c r="AF11" s="88">
        <f t="shared" si="11"/>
        <v>0</v>
      </c>
      <c r="AH11" s="74">
        <f>$S11*IF(AND(T11&lt;&gt;"",X11&gt;0),X11*VLOOKUP(T11,Llistes!$C$13:$E$17,3,FALSE),0)</f>
        <v>0</v>
      </c>
      <c r="AI11" s="74">
        <f>$S11*IF(AND(U11&lt;&gt;"",X11&gt;0),X11*VLOOKUP(U11,Llistes!$C$21:$E$23,3,FALSE),0)</f>
        <v>0</v>
      </c>
      <c r="AJ11" s="74">
        <f t="shared" si="14"/>
        <v>0</v>
      </c>
      <c r="AK11" s="74">
        <f t="shared" si="15"/>
        <v>0</v>
      </c>
      <c r="AL11" s="74">
        <f t="shared" si="16"/>
        <v>0</v>
      </c>
      <c r="AN11" s="164">
        <f t="shared" si="17"/>
        <v>0</v>
      </c>
    </row>
    <row r="12" spans="2:41" ht="15.6" customHeight="1" x14ac:dyDescent="0.25">
      <c r="D12" s="67"/>
      <c r="E12" s="34"/>
      <c r="F12" s="138"/>
      <c r="G12" s="138"/>
      <c r="H12" s="35"/>
      <c r="I12" s="35"/>
      <c r="J12" s="35"/>
      <c r="K12" s="138"/>
      <c r="L12" s="251">
        <f t="shared" si="2"/>
        <v>0</v>
      </c>
      <c r="M12" s="115">
        <f t="shared" si="12"/>
        <v>0</v>
      </c>
      <c r="N12" s="248">
        <f t="shared" si="13"/>
        <v>0</v>
      </c>
      <c r="O12" s="254"/>
      <c r="Q12" s="91"/>
      <c r="S12" s="91">
        <f t="shared" si="3"/>
        <v>0</v>
      </c>
      <c r="U12" s="74">
        <f>$S12*IF(AND(F12&lt;&gt;"",K12&gt;0),K12*VLOOKUP(F12,Llistes!$C$13:$E$17,3,FALSE),0)</f>
        <v>0</v>
      </c>
      <c r="V12" s="74">
        <f>$S12*IF(AND(H12&lt;&gt;"",K12&gt;0),K12*VLOOKUP(H12,Llistes!$C$21:$E$23,3,FALSE),0)</f>
        <v>0</v>
      </c>
      <c r="W12" s="74">
        <f t="shared" si="4"/>
        <v>0</v>
      </c>
      <c r="X12" s="74">
        <f t="shared" si="5"/>
        <v>0</v>
      </c>
      <c r="Y12" s="74">
        <f t="shared" si="6"/>
        <v>0</v>
      </c>
      <c r="AA12" s="164">
        <f t="shared" si="7"/>
        <v>0</v>
      </c>
      <c r="AC12" s="88">
        <f t="shared" si="8"/>
        <v>0</v>
      </c>
      <c r="AD12" s="88">
        <f t="shared" si="9"/>
        <v>0</v>
      </c>
      <c r="AE12" s="88">
        <f t="shared" si="10"/>
        <v>0</v>
      </c>
      <c r="AF12" s="88">
        <f t="shared" si="11"/>
        <v>0</v>
      </c>
      <c r="AH12" s="74">
        <f>$S12*IF(AND(T12&lt;&gt;"",X12&gt;0),X12*VLOOKUP(T12,Llistes!$C$13:$E$17,3,FALSE),0)</f>
        <v>0</v>
      </c>
      <c r="AI12" s="74">
        <f>$S12*IF(AND(U12&lt;&gt;"",X12&gt;0),X12*VLOOKUP(U12,Llistes!$C$21:$E$23,3,FALSE),0)</f>
        <v>0</v>
      </c>
      <c r="AJ12" s="74">
        <f t="shared" si="14"/>
        <v>0</v>
      </c>
      <c r="AK12" s="74">
        <f t="shared" si="15"/>
        <v>0</v>
      </c>
      <c r="AL12" s="74">
        <f t="shared" si="16"/>
        <v>0</v>
      </c>
      <c r="AN12" s="164">
        <f t="shared" si="17"/>
        <v>0</v>
      </c>
    </row>
    <row r="13" spans="2:41" ht="15.6" customHeight="1" x14ac:dyDescent="0.25">
      <c r="D13" s="67"/>
      <c r="E13" s="34"/>
      <c r="F13" s="138"/>
      <c r="G13" s="138"/>
      <c r="H13" s="35"/>
      <c r="I13" s="35"/>
      <c r="J13" s="35"/>
      <c r="K13" s="138"/>
      <c r="L13" s="251">
        <f t="shared" si="2"/>
        <v>0</v>
      </c>
      <c r="M13" s="115">
        <f t="shared" si="12"/>
        <v>0</v>
      </c>
      <c r="N13" s="248">
        <f t="shared" si="13"/>
        <v>0</v>
      </c>
      <c r="O13" s="254"/>
      <c r="Q13" s="91"/>
      <c r="S13" s="91">
        <f t="shared" si="3"/>
        <v>0</v>
      </c>
      <c r="U13" s="74">
        <f>$S13*IF(AND(F13&lt;&gt;"",K13&gt;0),K13*VLOOKUP(F13,Llistes!$C$13:$E$17,3,FALSE),0)</f>
        <v>0</v>
      </c>
      <c r="V13" s="74">
        <f>$S13*IF(AND(H13&lt;&gt;"",K13&gt;0),K13*VLOOKUP(H13,Llistes!$C$21:$E$23,3,FALSE),0)</f>
        <v>0</v>
      </c>
      <c r="W13" s="74">
        <f t="shared" si="4"/>
        <v>0</v>
      </c>
      <c r="X13" s="74">
        <f t="shared" si="5"/>
        <v>0</v>
      </c>
      <c r="Y13" s="74">
        <f t="shared" si="6"/>
        <v>0</v>
      </c>
      <c r="AA13" s="164">
        <f t="shared" si="7"/>
        <v>0</v>
      </c>
      <c r="AC13" s="88">
        <f t="shared" si="8"/>
        <v>0</v>
      </c>
      <c r="AD13" s="88">
        <f t="shared" si="9"/>
        <v>0</v>
      </c>
      <c r="AE13" s="88">
        <f t="shared" si="10"/>
        <v>0</v>
      </c>
      <c r="AF13" s="88">
        <f t="shared" si="11"/>
        <v>0</v>
      </c>
      <c r="AH13" s="74">
        <f>$S13*IF(AND(T13&lt;&gt;"",X13&gt;0),X13*VLOOKUP(T13,Llistes!$C$13:$E$17,3,FALSE),0)</f>
        <v>0</v>
      </c>
      <c r="AI13" s="74">
        <f>$S13*IF(AND(U13&lt;&gt;"",X13&gt;0),X13*VLOOKUP(U13,Llistes!$C$21:$E$23,3,FALSE),0)</f>
        <v>0</v>
      </c>
      <c r="AJ13" s="74">
        <f t="shared" si="14"/>
        <v>0</v>
      </c>
      <c r="AK13" s="74">
        <f t="shared" si="15"/>
        <v>0</v>
      </c>
      <c r="AL13" s="74">
        <f t="shared" si="16"/>
        <v>0</v>
      </c>
      <c r="AN13" s="164">
        <f t="shared" si="17"/>
        <v>0</v>
      </c>
    </row>
    <row r="14" spans="2:41" ht="15.6" customHeight="1" x14ac:dyDescent="0.25">
      <c r="D14" s="67"/>
      <c r="E14" s="34"/>
      <c r="F14" s="138"/>
      <c r="G14" s="138"/>
      <c r="H14" s="35"/>
      <c r="I14" s="35"/>
      <c r="J14" s="35"/>
      <c r="K14" s="138"/>
      <c r="L14" s="251">
        <f t="shared" si="2"/>
        <v>0</v>
      </c>
      <c r="M14" s="115">
        <f t="shared" si="12"/>
        <v>0</v>
      </c>
      <c r="N14" s="248">
        <f t="shared" si="13"/>
        <v>0</v>
      </c>
      <c r="O14" s="254"/>
      <c r="Q14" s="91"/>
      <c r="S14" s="91">
        <f t="shared" si="3"/>
        <v>0</v>
      </c>
      <c r="U14" s="74">
        <f>$S14*IF(AND(F14&lt;&gt;"",K14&gt;0),K14*VLOOKUP(F14,Llistes!$C$13:$E$17,3,FALSE),0)</f>
        <v>0</v>
      </c>
      <c r="V14" s="74">
        <f>$S14*IF(AND(H14&lt;&gt;"",K14&gt;0),K14*VLOOKUP(H14,Llistes!$C$21:$E$23,3,FALSE),0)</f>
        <v>0</v>
      </c>
      <c r="W14" s="74">
        <f t="shared" si="4"/>
        <v>0</v>
      </c>
      <c r="X14" s="74">
        <f t="shared" si="5"/>
        <v>0</v>
      </c>
      <c r="Y14" s="74">
        <f t="shared" si="6"/>
        <v>0</v>
      </c>
      <c r="AA14" s="164">
        <f t="shared" si="7"/>
        <v>0</v>
      </c>
      <c r="AC14" s="88">
        <f t="shared" si="8"/>
        <v>0</v>
      </c>
      <c r="AD14" s="88">
        <f t="shared" si="9"/>
        <v>0</v>
      </c>
      <c r="AE14" s="88">
        <f t="shared" si="10"/>
        <v>0</v>
      </c>
      <c r="AF14" s="88">
        <f t="shared" si="11"/>
        <v>0</v>
      </c>
      <c r="AH14" s="74">
        <f>$S14*IF(AND(T14&lt;&gt;"",X14&gt;0),X14*VLOOKUP(T14,Llistes!$C$13:$E$17,3,FALSE),0)</f>
        <v>0</v>
      </c>
      <c r="AI14" s="74">
        <f>$S14*IF(AND(U14&lt;&gt;"",X14&gt;0),X14*VLOOKUP(U14,Llistes!$C$21:$E$23,3,FALSE),0)</f>
        <v>0</v>
      </c>
      <c r="AJ14" s="74">
        <f t="shared" si="14"/>
        <v>0</v>
      </c>
      <c r="AK14" s="74">
        <f t="shared" si="15"/>
        <v>0</v>
      </c>
      <c r="AL14" s="74">
        <f t="shared" si="16"/>
        <v>0</v>
      </c>
      <c r="AN14" s="164">
        <f t="shared" si="17"/>
        <v>0</v>
      </c>
    </row>
    <row r="15" spans="2:41" ht="15.6" customHeight="1" x14ac:dyDescent="0.25">
      <c r="D15" s="67"/>
      <c r="E15" s="34"/>
      <c r="F15" s="138"/>
      <c r="G15" s="138"/>
      <c r="H15" s="35"/>
      <c r="I15" s="35"/>
      <c r="J15" s="35"/>
      <c r="K15" s="138"/>
      <c r="L15" s="251">
        <f t="shared" si="2"/>
        <v>0</v>
      </c>
      <c r="M15" s="115">
        <f t="shared" si="12"/>
        <v>0</v>
      </c>
      <c r="N15" s="248">
        <f t="shared" si="13"/>
        <v>0</v>
      </c>
      <c r="O15" s="254"/>
      <c r="Q15" s="91"/>
      <c r="S15" s="91">
        <f t="shared" si="3"/>
        <v>0</v>
      </c>
      <c r="U15" s="74">
        <f>$S15*IF(AND(F15&lt;&gt;"",K15&gt;0),K15*VLOOKUP(F15,Llistes!$C$13:$E$17,3,FALSE),0)</f>
        <v>0</v>
      </c>
      <c r="V15" s="74">
        <f>$S15*IF(AND(H15&lt;&gt;"",K15&gt;0),K15*VLOOKUP(H15,Llistes!$C$21:$E$23,3,FALSE),0)</f>
        <v>0</v>
      </c>
      <c r="W15" s="74">
        <f t="shared" si="4"/>
        <v>0</v>
      </c>
      <c r="X15" s="74">
        <f t="shared" si="5"/>
        <v>0</v>
      </c>
      <c r="Y15" s="74">
        <f t="shared" si="6"/>
        <v>0</v>
      </c>
      <c r="AA15" s="164">
        <f t="shared" si="7"/>
        <v>0</v>
      </c>
      <c r="AC15" s="88">
        <f t="shared" si="8"/>
        <v>0</v>
      </c>
      <c r="AD15" s="88">
        <f t="shared" si="9"/>
        <v>0</v>
      </c>
      <c r="AE15" s="88">
        <f t="shared" si="10"/>
        <v>0</v>
      </c>
      <c r="AF15" s="88">
        <f t="shared" si="11"/>
        <v>0</v>
      </c>
      <c r="AH15" s="74">
        <f>$S15*IF(AND(T15&lt;&gt;"",X15&gt;0),X15*VLOOKUP(T15,Llistes!$C$13:$E$17,3,FALSE),0)</f>
        <v>0</v>
      </c>
      <c r="AI15" s="74">
        <f>$S15*IF(AND(U15&lt;&gt;"",X15&gt;0),X15*VLOOKUP(U15,Llistes!$C$21:$E$23,3,FALSE),0)</f>
        <v>0</v>
      </c>
      <c r="AJ15" s="74">
        <f t="shared" si="14"/>
        <v>0</v>
      </c>
      <c r="AK15" s="74">
        <f t="shared" si="15"/>
        <v>0</v>
      </c>
      <c r="AL15" s="74">
        <f t="shared" si="16"/>
        <v>0</v>
      </c>
      <c r="AN15" s="164">
        <f t="shared" si="17"/>
        <v>0</v>
      </c>
    </row>
    <row r="16" spans="2:41" ht="15" customHeight="1" x14ac:dyDescent="0.25">
      <c r="D16" s="67"/>
      <c r="E16" s="34"/>
      <c r="F16" s="138"/>
      <c r="G16" s="138"/>
      <c r="H16" s="35"/>
      <c r="I16" s="35"/>
      <c r="J16" s="35"/>
      <c r="K16" s="138"/>
      <c r="L16" s="251">
        <f t="shared" si="2"/>
        <v>0</v>
      </c>
      <c r="M16" s="115">
        <f t="shared" si="12"/>
        <v>0</v>
      </c>
      <c r="N16" s="248">
        <f t="shared" si="13"/>
        <v>0</v>
      </c>
      <c r="O16" s="254"/>
      <c r="Q16" s="91"/>
      <c r="S16" s="91">
        <f t="shared" si="3"/>
        <v>0</v>
      </c>
      <c r="U16" s="74">
        <f>$S16*IF(AND(F16&lt;&gt;"",K16&gt;0),K16*VLOOKUP(F16,Llistes!$C$13:$E$17,3,FALSE),0)</f>
        <v>0</v>
      </c>
      <c r="V16" s="74">
        <f>$S16*IF(AND(H16&lt;&gt;"",K16&gt;0),K16*VLOOKUP(H16,Llistes!$C$21:$E$23,3,FALSE),0)</f>
        <v>0</v>
      </c>
      <c r="W16" s="74">
        <f t="shared" si="4"/>
        <v>0</v>
      </c>
      <c r="X16" s="74">
        <f t="shared" si="5"/>
        <v>0</v>
      </c>
      <c r="Y16" s="74">
        <f t="shared" si="6"/>
        <v>0</v>
      </c>
      <c r="AA16" s="164">
        <f t="shared" si="7"/>
        <v>0</v>
      </c>
      <c r="AC16" s="88">
        <f t="shared" si="8"/>
        <v>0</v>
      </c>
      <c r="AD16" s="88">
        <f t="shared" si="9"/>
        <v>0</v>
      </c>
      <c r="AE16" s="88">
        <f t="shared" si="10"/>
        <v>0</v>
      </c>
      <c r="AF16" s="88">
        <f t="shared" si="11"/>
        <v>0</v>
      </c>
      <c r="AH16" s="74">
        <f>$S16*IF(AND(T16&lt;&gt;"",X16&gt;0),X16*VLOOKUP(T16,Llistes!$C$13:$E$17,3,FALSE),0)</f>
        <v>0</v>
      </c>
      <c r="AI16" s="74">
        <f>$S16*IF(AND(U16&lt;&gt;"",X16&gt;0),X16*VLOOKUP(U16,Llistes!$C$21:$E$23,3,FALSE),0)</f>
        <v>0</v>
      </c>
      <c r="AJ16" s="74">
        <f t="shared" si="14"/>
        <v>0</v>
      </c>
      <c r="AK16" s="74">
        <f t="shared" si="15"/>
        <v>0</v>
      </c>
      <c r="AL16" s="74">
        <f t="shared" si="16"/>
        <v>0</v>
      </c>
      <c r="AN16" s="164">
        <f t="shared" si="17"/>
        <v>0</v>
      </c>
    </row>
    <row r="17" spans="4:40" ht="15" customHeight="1" x14ac:dyDescent="0.25">
      <c r="D17" s="67"/>
      <c r="E17" s="34"/>
      <c r="F17" s="138"/>
      <c r="G17" s="138"/>
      <c r="H17" s="35"/>
      <c r="I17" s="35"/>
      <c r="J17" s="35"/>
      <c r="K17" s="138"/>
      <c r="L17" s="251">
        <f t="shared" si="2"/>
        <v>0</v>
      </c>
      <c r="M17" s="115">
        <f t="shared" si="12"/>
        <v>0</v>
      </c>
      <c r="N17" s="248">
        <f t="shared" si="13"/>
        <v>0</v>
      </c>
      <c r="O17" s="254"/>
      <c r="Q17" s="91"/>
      <c r="S17" s="91">
        <f t="shared" si="3"/>
        <v>0</v>
      </c>
      <c r="U17" s="74">
        <f>$S17*IF(AND(F17&lt;&gt;"",K17&gt;0),K17*VLOOKUP(F17,Llistes!$C$13:$E$17,3,FALSE),0)</f>
        <v>0</v>
      </c>
      <c r="V17" s="74">
        <f>$S17*IF(AND(H17&lt;&gt;"",K17&gt;0),K17*VLOOKUP(H17,Llistes!$C$21:$E$23,3,FALSE),0)</f>
        <v>0</v>
      </c>
      <c r="W17" s="74">
        <f t="shared" si="4"/>
        <v>0</v>
      </c>
      <c r="X17" s="74">
        <f t="shared" si="5"/>
        <v>0</v>
      </c>
      <c r="Y17" s="74">
        <f t="shared" si="6"/>
        <v>0</v>
      </c>
      <c r="AA17" s="164">
        <f t="shared" si="7"/>
        <v>0</v>
      </c>
      <c r="AC17" s="88">
        <f t="shared" si="8"/>
        <v>0</v>
      </c>
      <c r="AD17" s="88">
        <f t="shared" si="9"/>
        <v>0</v>
      </c>
      <c r="AE17" s="88">
        <f t="shared" si="10"/>
        <v>0</v>
      </c>
      <c r="AF17" s="88">
        <f t="shared" si="11"/>
        <v>0</v>
      </c>
      <c r="AH17" s="74">
        <f>$S17*IF(AND(T17&lt;&gt;"",X17&gt;0),X17*VLOOKUP(T17,Llistes!$C$13:$E$17,3,FALSE),0)</f>
        <v>0</v>
      </c>
      <c r="AI17" s="74">
        <f>$S17*IF(AND(U17&lt;&gt;"",X17&gt;0),X17*VLOOKUP(U17,Llistes!$C$21:$E$23,3,FALSE),0)</f>
        <v>0</v>
      </c>
      <c r="AJ17" s="74">
        <f t="shared" si="14"/>
        <v>0</v>
      </c>
      <c r="AK17" s="74">
        <f t="shared" si="15"/>
        <v>0</v>
      </c>
      <c r="AL17" s="74">
        <f t="shared" si="16"/>
        <v>0</v>
      </c>
      <c r="AN17" s="164">
        <f t="shared" si="17"/>
        <v>0</v>
      </c>
    </row>
    <row r="18" spans="4:40" x14ac:dyDescent="0.25">
      <c r="D18" s="67"/>
      <c r="E18" s="34"/>
      <c r="F18" s="138"/>
      <c r="G18" s="138"/>
      <c r="H18" s="35"/>
      <c r="I18" s="35"/>
      <c r="J18" s="35"/>
      <c r="K18" s="138"/>
      <c r="L18" s="251">
        <f t="shared" si="2"/>
        <v>0</v>
      </c>
      <c r="M18" s="115">
        <f t="shared" si="12"/>
        <v>0</v>
      </c>
      <c r="N18" s="248">
        <f t="shared" si="13"/>
        <v>0</v>
      </c>
      <c r="O18" s="254"/>
      <c r="Q18" s="91"/>
      <c r="S18" s="91">
        <f t="shared" si="3"/>
        <v>0</v>
      </c>
      <c r="U18" s="74">
        <f>$S18*IF(AND(F18&lt;&gt;"",K18&gt;0),K18*VLOOKUP(F18,Llistes!$C$13:$E$17,3,FALSE),0)</f>
        <v>0</v>
      </c>
      <c r="V18" s="74">
        <f>$S18*IF(AND(H18&lt;&gt;"",K18&gt;0),K18*VLOOKUP(H18,Llistes!$C$21:$E$23,3,FALSE),0)</f>
        <v>0</v>
      </c>
      <c r="W18" s="74">
        <f t="shared" si="4"/>
        <v>0</v>
      </c>
      <c r="X18" s="74">
        <f t="shared" si="5"/>
        <v>0</v>
      </c>
      <c r="Y18" s="74">
        <f t="shared" si="6"/>
        <v>0</v>
      </c>
      <c r="AA18" s="164">
        <f t="shared" si="7"/>
        <v>0</v>
      </c>
      <c r="AC18" s="88">
        <f t="shared" si="8"/>
        <v>0</v>
      </c>
      <c r="AD18" s="88">
        <f t="shared" si="9"/>
        <v>0</v>
      </c>
      <c r="AE18" s="88">
        <f t="shared" si="10"/>
        <v>0</v>
      </c>
      <c r="AF18" s="88">
        <f t="shared" si="11"/>
        <v>0</v>
      </c>
      <c r="AH18" s="74">
        <f>$S18*IF(AND(T18&lt;&gt;"",X18&gt;0),X18*VLOOKUP(T18,Llistes!$C$13:$E$17,3,FALSE),0)</f>
        <v>0</v>
      </c>
      <c r="AI18" s="74">
        <f>$S18*IF(AND(U18&lt;&gt;"",X18&gt;0),X18*VLOOKUP(U18,Llistes!$C$21:$E$23,3,FALSE),0)</f>
        <v>0</v>
      </c>
      <c r="AJ18" s="74">
        <f t="shared" si="14"/>
        <v>0</v>
      </c>
      <c r="AK18" s="74">
        <f t="shared" si="15"/>
        <v>0</v>
      </c>
      <c r="AL18" s="74">
        <f t="shared" si="16"/>
        <v>0</v>
      </c>
      <c r="AN18" s="164">
        <f t="shared" si="17"/>
        <v>0</v>
      </c>
    </row>
    <row r="19" spans="4:40" x14ac:dyDescent="0.25">
      <c r="D19" s="67"/>
      <c r="E19" s="34"/>
      <c r="F19" s="138"/>
      <c r="G19" s="138"/>
      <c r="H19" s="35"/>
      <c r="I19" s="35"/>
      <c r="J19" s="35"/>
      <c r="K19" s="138"/>
      <c r="L19" s="251">
        <f t="shared" si="2"/>
        <v>0</v>
      </c>
      <c r="M19" s="115">
        <f t="shared" si="12"/>
        <v>0</v>
      </c>
      <c r="N19" s="248">
        <f t="shared" si="13"/>
        <v>0</v>
      </c>
      <c r="O19" s="254"/>
      <c r="Q19" s="91"/>
      <c r="S19" s="91">
        <f t="shared" si="3"/>
        <v>0</v>
      </c>
      <c r="U19" s="74">
        <f>$S19*IF(AND(F19&lt;&gt;"",K19&gt;0),K19*VLOOKUP(F19,Llistes!$C$13:$E$17,3,FALSE),0)</f>
        <v>0</v>
      </c>
      <c r="V19" s="74">
        <f>$S19*IF(AND(H19&lt;&gt;"",K19&gt;0),K19*VLOOKUP(H19,Llistes!$C$21:$E$23,3,FALSE),0)</f>
        <v>0</v>
      </c>
      <c r="W19" s="74">
        <f t="shared" si="4"/>
        <v>0</v>
      </c>
      <c r="X19" s="74">
        <f t="shared" si="5"/>
        <v>0</v>
      </c>
      <c r="Y19" s="74">
        <f t="shared" si="6"/>
        <v>0</v>
      </c>
      <c r="AA19" s="164">
        <f t="shared" si="7"/>
        <v>0</v>
      </c>
      <c r="AC19" s="88">
        <f t="shared" si="8"/>
        <v>0</v>
      </c>
      <c r="AD19" s="88">
        <f t="shared" si="9"/>
        <v>0</v>
      </c>
      <c r="AE19" s="88">
        <f t="shared" si="10"/>
        <v>0</v>
      </c>
      <c r="AF19" s="88">
        <f t="shared" si="11"/>
        <v>0</v>
      </c>
      <c r="AH19" s="74">
        <f>$S19*IF(AND(T19&lt;&gt;"",X19&gt;0),X19*VLOOKUP(T19,Llistes!$C$13:$E$17,3,FALSE),0)</f>
        <v>0</v>
      </c>
      <c r="AI19" s="74">
        <f>$S19*IF(AND(U19&lt;&gt;"",X19&gt;0),X19*VLOOKUP(U19,Llistes!$C$21:$E$23,3,FALSE),0)</f>
        <v>0</v>
      </c>
      <c r="AJ19" s="74">
        <f t="shared" si="14"/>
        <v>0</v>
      </c>
      <c r="AK19" s="74">
        <f t="shared" si="15"/>
        <v>0</v>
      </c>
      <c r="AL19" s="74">
        <f t="shared" si="16"/>
        <v>0</v>
      </c>
      <c r="AN19" s="164">
        <f t="shared" si="17"/>
        <v>0</v>
      </c>
    </row>
    <row r="20" spans="4:40" x14ac:dyDescent="0.25">
      <c r="D20" s="67"/>
      <c r="E20" s="34"/>
      <c r="F20" s="138"/>
      <c r="G20" s="138"/>
      <c r="H20" s="35"/>
      <c r="I20" s="35"/>
      <c r="J20" s="35"/>
      <c r="K20" s="138"/>
      <c r="L20" s="251">
        <f t="shared" si="2"/>
        <v>0</v>
      </c>
      <c r="M20" s="115">
        <f t="shared" si="12"/>
        <v>0</v>
      </c>
      <c r="N20" s="248">
        <f t="shared" si="13"/>
        <v>0</v>
      </c>
      <c r="O20" s="254"/>
      <c r="Q20" s="91"/>
      <c r="S20" s="91">
        <f t="shared" si="3"/>
        <v>0</v>
      </c>
      <c r="U20" s="74">
        <f>$S20*IF(AND(F20&lt;&gt;"",K20&gt;0),K20*VLOOKUP(F20,Llistes!$C$13:$E$17,3,FALSE),0)</f>
        <v>0</v>
      </c>
      <c r="V20" s="74">
        <f>$S20*IF(AND(H20&lt;&gt;"",K20&gt;0),K20*VLOOKUP(H20,Llistes!$C$21:$E$23,3,FALSE),0)</f>
        <v>0</v>
      </c>
      <c r="W20" s="74">
        <f t="shared" si="4"/>
        <v>0</v>
      </c>
      <c r="X20" s="74">
        <f t="shared" si="5"/>
        <v>0</v>
      </c>
      <c r="Y20" s="74">
        <f t="shared" si="6"/>
        <v>0</v>
      </c>
      <c r="AA20" s="164">
        <f t="shared" si="7"/>
        <v>0</v>
      </c>
      <c r="AC20" s="88">
        <f t="shared" si="8"/>
        <v>0</v>
      </c>
      <c r="AD20" s="88">
        <f t="shared" si="9"/>
        <v>0</v>
      </c>
      <c r="AE20" s="88">
        <f t="shared" si="10"/>
        <v>0</v>
      </c>
      <c r="AF20" s="88">
        <f t="shared" si="11"/>
        <v>0</v>
      </c>
      <c r="AH20" s="74">
        <f>$S20*IF(AND(T20&lt;&gt;"",X20&gt;0),X20*VLOOKUP(T20,Llistes!$C$13:$E$17,3,FALSE),0)</f>
        <v>0</v>
      </c>
      <c r="AI20" s="74">
        <f>$S20*IF(AND(U20&lt;&gt;"",X20&gt;0),X20*VLOOKUP(U20,Llistes!$C$21:$E$23,3,FALSE),0)</f>
        <v>0</v>
      </c>
      <c r="AJ20" s="74">
        <f t="shared" si="14"/>
        <v>0</v>
      </c>
      <c r="AK20" s="74">
        <f t="shared" si="15"/>
        <v>0</v>
      </c>
      <c r="AL20" s="74">
        <f t="shared" si="16"/>
        <v>0</v>
      </c>
      <c r="AN20" s="164">
        <f t="shared" si="17"/>
        <v>0</v>
      </c>
    </row>
    <row r="21" spans="4:40" x14ac:dyDescent="0.25">
      <c r="D21" s="67"/>
      <c r="E21" s="34"/>
      <c r="F21" s="138"/>
      <c r="G21" s="138"/>
      <c r="H21" s="35"/>
      <c r="I21" s="35"/>
      <c r="J21" s="35"/>
      <c r="K21" s="138"/>
      <c r="L21" s="251">
        <f t="shared" si="2"/>
        <v>0</v>
      </c>
      <c r="M21" s="115">
        <f t="shared" si="12"/>
        <v>0</v>
      </c>
      <c r="N21" s="248">
        <f t="shared" si="13"/>
        <v>0</v>
      </c>
      <c r="O21" s="254"/>
      <c r="Q21" s="91"/>
      <c r="S21" s="91">
        <f t="shared" si="3"/>
        <v>0</v>
      </c>
      <c r="U21" s="74">
        <f>$S21*IF(AND(F21&lt;&gt;"",K21&gt;0),K21*VLOOKUP(F21,Llistes!$C$13:$E$17,3,FALSE),0)</f>
        <v>0</v>
      </c>
      <c r="V21" s="74">
        <f>$S21*IF(AND(H21&lt;&gt;"",K21&gt;0),K21*VLOOKUP(H21,Llistes!$C$21:$E$23,3,FALSE),0)</f>
        <v>0</v>
      </c>
      <c r="W21" s="74">
        <f t="shared" si="4"/>
        <v>0</v>
      </c>
      <c r="X21" s="74">
        <f t="shared" si="5"/>
        <v>0</v>
      </c>
      <c r="Y21" s="74">
        <f t="shared" si="6"/>
        <v>0</v>
      </c>
      <c r="AA21" s="164">
        <f t="shared" si="7"/>
        <v>0</v>
      </c>
      <c r="AC21" s="88">
        <f t="shared" si="8"/>
        <v>0</v>
      </c>
      <c r="AD21" s="88">
        <f t="shared" si="9"/>
        <v>0</v>
      </c>
      <c r="AE21" s="88">
        <f t="shared" si="10"/>
        <v>0</v>
      </c>
      <c r="AF21" s="88">
        <f t="shared" si="11"/>
        <v>0</v>
      </c>
      <c r="AH21" s="74">
        <f>$S21*IF(AND(T21&lt;&gt;"",X21&gt;0),X21*VLOOKUP(T21,Llistes!$C$13:$E$17,3,FALSE),0)</f>
        <v>0</v>
      </c>
      <c r="AI21" s="74">
        <f>$S21*IF(AND(U21&lt;&gt;"",X21&gt;0),X21*VLOOKUP(U21,Llistes!$C$21:$E$23,3,FALSE),0)</f>
        <v>0</v>
      </c>
      <c r="AJ21" s="74">
        <f t="shared" si="14"/>
        <v>0</v>
      </c>
      <c r="AK21" s="74">
        <f t="shared" si="15"/>
        <v>0</v>
      </c>
      <c r="AL21" s="74">
        <f t="shared" si="16"/>
        <v>0</v>
      </c>
      <c r="AN21" s="164">
        <f t="shared" si="17"/>
        <v>0</v>
      </c>
    </row>
    <row r="22" spans="4:40" x14ac:dyDescent="0.25">
      <c r="D22" s="67"/>
      <c r="E22" s="34"/>
      <c r="F22" s="138"/>
      <c r="G22" s="138"/>
      <c r="H22" s="35"/>
      <c r="I22" s="35"/>
      <c r="J22" s="35"/>
      <c r="K22" s="138"/>
      <c r="L22" s="251">
        <f t="shared" si="2"/>
        <v>0</v>
      </c>
      <c r="M22" s="115">
        <f t="shared" si="12"/>
        <v>0</v>
      </c>
      <c r="N22" s="248">
        <f t="shared" si="13"/>
        <v>0</v>
      </c>
      <c r="O22" s="254"/>
      <c r="Q22" s="91"/>
      <c r="S22" s="91">
        <f t="shared" si="3"/>
        <v>0</v>
      </c>
      <c r="U22" s="74">
        <f>$S22*IF(AND(F22&lt;&gt;"",K22&gt;0),K22*VLOOKUP(F22,Llistes!$C$13:$E$17,3,FALSE),0)</f>
        <v>0</v>
      </c>
      <c r="V22" s="74">
        <f>$S22*IF(AND(H22&lt;&gt;"",K22&gt;0),K22*VLOOKUP(H22,Llistes!$C$21:$E$23,3,FALSE),0)</f>
        <v>0</v>
      </c>
      <c r="W22" s="74">
        <f t="shared" si="4"/>
        <v>0</v>
      </c>
      <c r="X22" s="74">
        <f t="shared" si="5"/>
        <v>0</v>
      </c>
      <c r="Y22" s="74">
        <f t="shared" si="6"/>
        <v>0</v>
      </c>
      <c r="AA22" s="164">
        <f t="shared" si="7"/>
        <v>0</v>
      </c>
      <c r="AC22" s="88">
        <f t="shared" si="8"/>
        <v>0</v>
      </c>
      <c r="AD22" s="88">
        <f t="shared" si="9"/>
        <v>0</v>
      </c>
      <c r="AE22" s="88">
        <f t="shared" si="10"/>
        <v>0</v>
      </c>
      <c r="AF22" s="88">
        <f t="shared" si="11"/>
        <v>0</v>
      </c>
      <c r="AH22" s="74">
        <f>$S22*IF(AND(T22&lt;&gt;"",X22&gt;0),X22*VLOOKUP(T22,Llistes!$C$13:$E$17,3,FALSE),0)</f>
        <v>0</v>
      </c>
      <c r="AI22" s="74">
        <f>$S22*IF(AND(U22&lt;&gt;"",X22&gt;0),X22*VLOOKUP(U22,Llistes!$C$21:$E$23,3,FALSE),0)</f>
        <v>0</v>
      </c>
      <c r="AJ22" s="74">
        <f t="shared" si="14"/>
        <v>0</v>
      </c>
      <c r="AK22" s="74">
        <f t="shared" si="15"/>
        <v>0</v>
      </c>
      <c r="AL22" s="74">
        <f t="shared" si="16"/>
        <v>0</v>
      </c>
      <c r="AN22" s="164">
        <f t="shared" si="17"/>
        <v>0</v>
      </c>
    </row>
    <row r="23" spans="4:40" x14ac:dyDescent="0.25">
      <c r="D23" s="67"/>
      <c r="E23" s="34"/>
      <c r="F23" s="138"/>
      <c r="G23" s="138"/>
      <c r="H23" s="35"/>
      <c r="I23" s="35"/>
      <c r="J23" s="35"/>
      <c r="K23" s="138"/>
      <c r="L23" s="251">
        <f t="shared" si="2"/>
        <v>0</v>
      </c>
      <c r="M23" s="115">
        <f t="shared" si="12"/>
        <v>0</v>
      </c>
      <c r="N23" s="248">
        <f t="shared" si="13"/>
        <v>0</v>
      </c>
      <c r="O23" s="254"/>
      <c r="Q23" s="91"/>
      <c r="S23" s="91">
        <f t="shared" si="3"/>
        <v>0</v>
      </c>
      <c r="U23" s="74">
        <f>$S23*IF(AND(F23&lt;&gt;"",K23&gt;0),K23*VLOOKUP(F23,Llistes!$C$13:$E$17,3,FALSE),0)</f>
        <v>0</v>
      </c>
      <c r="V23" s="74">
        <f>$S23*IF(AND(H23&lt;&gt;"",K23&gt;0),K23*VLOOKUP(H23,Llistes!$C$21:$E$23,3,FALSE),0)</f>
        <v>0</v>
      </c>
      <c r="W23" s="74">
        <f t="shared" si="4"/>
        <v>0</v>
      </c>
      <c r="X23" s="74">
        <f t="shared" si="5"/>
        <v>0</v>
      </c>
      <c r="Y23" s="74">
        <f t="shared" si="6"/>
        <v>0</v>
      </c>
      <c r="AA23" s="164">
        <f t="shared" si="7"/>
        <v>0</v>
      </c>
      <c r="AC23" s="88">
        <f t="shared" si="8"/>
        <v>0</v>
      </c>
      <c r="AD23" s="88">
        <f t="shared" si="9"/>
        <v>0</v>
      </c>
      <c r="AE23" s="88">
        <f t="shared" si="10"/>
        <v>0</v>
      </c>
      <c r="AF23" s="88">
        <f t="shared" si="11"/>
        <v>0</v>
      </c>
      <c r="AH23" s="74">
        <f>$S23*IF(AND(T23&lt;&gt;"",X23&gt;0),X23*VLOOKUP(T23,Llistes!$C$13:$E$17,3,FALSE),0)</f>
        <v>0</v>
      </c>
      <c r="AI23" s="74">
        <f>$S23*IF(AND(U23&lt;&gt;"",X23&gt;0),X23*VLOOKUP(U23,Llistes!$C$21:$E$23,3,FALSE),0)</f>
        <v>0</v>
      </c>
      <c r="AJ23" s="74">
        <f t="shared" si="14"/>
        <v>0</v>
      </c>
      <c r="AK23" s="74">
        <f t="shared" si="15"/>
        <v>0</v>
      </c>
      <c r="AL23" s="74">
        <f t="shared" si="16"/>
        <v>0</v>
      </c>
      <c r="AN23" s="164">
        <f t="shared" si="17"/>
        <v>0</v>
      </c>
    </row>
    <row r="24" spans="4:40" x14ac:dyDescent="0.25">
      <c r="D24" s="67"/>
      <c r="E24" s="34"/>
      <c r="F24" s="138"/>
      <c r="G24" s="138"/>
      <c r="H24" s="35"/>
      <c r="I24" s="35"/>
      <c r="J24" s="35"/>
      <c r="K24" s="138"/>
      <c r="L24" s="251">
        <f t="shared" si="2"/>
        <v>0</v>
      </c>
      <c r="M24" s="115">
        <f t="shared" si="12"/>
        <v>0</v>
      </c>
      <c r="N24" s="248">
        <f t="shared" si="13"/>
        <v>0</v>
      </c>
      <c r="O24" s="254"/>
      <c r="Q24" s="91"/>
      <c r="S24" s="91">
        <f t="shared" si="3"/>
        <v>0</v>
      </c>
      <c r="U24" s="74">
        <f>$S24*IF(AND(F24&lt;&gt;"",K24&gt;0),K24*VLOOKUP(F24,Llistes!$C$13:$E$17,3,FALSE),0)</f>
        <v>0</v>
      </c>
      <c r="V24" s="74">
        <f>$S24*IF(AND(H24&lt;&gt;"",K24&gt;0),K24*VLOOKUP(H24,Llistes!$C$21:$E$23,3,FALSE),0)</f>
        <v>0</v>
      </c>
      <c r="W24" s="74">
        <f t="shared" si="4"/>
        <v>0</v>
      </c>
      <c r="X24" s="74">
        <f t="shared" si="5"/>
        <v>0</v>
      </c>
      <c r="Y24" s="74">
        <f t="shared" si="6"/>
        <v>0</v>
      </c>
      <c r="AA24" s="164">
        <f t="shared" si="7"/>
        <v>0</v>
      </c>
      <c r="AC24" s="88">
        <f t="shared" si="8"/>
        <v>0</v>
      </c>
      <c r="AD24" s="88">
        <f t="shared" si="9"/>
        <v>0</v>
      </c>
      <c r="AE24" s="88">
        <f t="shared" si="10"/>
        <v>0</v>
      </c>
      <c r="AF24" s="88">
        <f t="shared" si="11"/>
        <v>0</v>
      </c>
      <c r="AH24" s="74">
        <f>$S24*IF(AND(T24&lt;&gt;"",X24&gt;0),X24*VLOOKUP(T24,Llistes!$C$13:$E$17,3,FALSE),0)</f>
        <v>0</v>
      </c>
      <c r="AI24" s="74">
        <f>$S24*IF(AND(U24&lt;&gt;"",X24&gt;0),X24*VLOOKUP(U24,Llistes!$C$21:$E$23,3,FALSE),0)</f>
        <v>0</v>
      </c>
      <c r="AJ24" s="74">
        <f t="shared" si="14"/>
        <v>0</v>
      </c>
      <c r="AK24" s="74">
        <f t="shared" si="15"/>
        <v>0</v>
      </c>
      <c r="AL24" s="74">
        <f t="shared" si="16"/>
        <v>0</v>
      </c>
      <c r="AN24" s="164">
        <f t="shared" si="17"/>
        <v>0</v>
      </c>
    </row>
    <row r="25" spans="4:40" x14ac:dyDescent="0.25">
      <c r="D25" s="67"/>
      <c r="E25" s="34"/>
      <c r="F25" s="138"/>
      <c r="G25" s="138"/>
      <c r="H25" s="35"/>
      <c r="I25" s="35"/>
      <c r="J25" s="35"/>
      <c r="K25" s="138"/>
      <c r="L25" s="251">
        <f t="shared" si="2"/>
        <v>0</v>
      </c>
      <c r="M25" s="115">
        <f t="shared" si="12"/>
        <v>0</v>
      </c>
      <c r="N25" s="248">
        <f t="shared" si="13"/>
        <v>0</v>
      </c>
      <c r="O25" s="254"/>
      <c r="Q25" s="91"/>
      <c r="S25" s="91">
        <f t="shared" si="3"/>
        <v>0</v>
      </c>
      <c r="U25" s="74">
        <f>$S25*IF(AND(F25&lt;&gt;"",K25&gt;0),K25*VLOOKUP(F25,Llistes!$C$13:$E$17,3,FALSE),0)</f>
        <v>0</v>
      </c>
      <c r="V25" s="74">
        <f>$S25*IF(AND(H25&lt;&gt;"",K25&gt;0),K25*VLOOKUP(H25,Llistes!$C$21:$E$23,3,FALSE),0)</f>
        <v>0</v>
      </c>
      <c r="W25" s="74">
        <f t="shared" si="4"/>
        <v>0</v>
      </c>
      <c r="X25" s="74">
        <f t="shared" si="5"/>
        <v>0</v>
      </c>
      <c r="Y25" s="74">
        <f t="shared" si="6"/>
        <v>0</v>
      </c>
      <c r="AA25" s="164">
        <f t="shared" si="7"/>
        <v>0</v>
      </c>
      <c r="AC25" s="88">
        <f t="shared" si="8"/>
        <v>0</v>
      </c>
      <c r="AD25" s="88">
        <f t="shared" si="9"/>
        <v>0</v>
      </c>
      <c r="AE25" s="88">
        <f t="shared" si="10"/>
        <v>0</v>
      </c>
      <c r="AF25" s="88">
        <f t="shared" si="11"/>
        <v>0</v>
      </c>
      <c r="AH25" s="74">
        <f>$S25*IF(AND(T25&lt;&gt;"",X25&gt;0),X25*VLOOKUP(T25,Llistes!$C$13:$E$17,3,FALSE),0)</f>
        <v>0</v>
      </c>
      <c r="AI25" s="74">
        <f>$S25*IF(AND(U25&lt;&gt;"",X25&gt;0),X25*VLOOKUP(U25,Llistes!$C$21:$E$23,3,FALSE),0)</f>
        <v>0</v>
      </c>
      <c r="AJ25" s="74">
        <f t="shared" si="14"/>
        <v>0</v>
      </c>
      <c r="AK25" s="74">
        <f t="shared" si="15"/>
        <v>0</v>
      </c>
      <c r="AL25" s="74">
        <f t="shared" si="16"/>
        <v>0</v>
      </c>
      <c r="AN25" s="164">
        <f t="shared" si="17"/>
        <v>0</v>
      </c>
    </row>
    <row r="26" spans="4:40" x14ac:dyDescent="0.25">
      <c r="D26" s="67"/>
      <c r="E26" s="34"/>
      <c r="F26" s="138"/>
      <c r="G26" s="138"/>
      <c r="H26" s="35"/>
      <c r="I26" s="35"/>
      <c r="J26" s="35"/>
      <c r="K26" s="138"/>
      <c r="L26" s="251">
        <f t="shared" si="2"/>
        <v>0</v>
      </c>
      <c r="M26" s="115">
        <f t="shared" si="12"/>
        <v>0</v>
      </c>
      <c r="N26" s="248">
        <f t="shared" si="13"/>
        <v>0</v>
      </c>
      <c r="O26" s="254"/>
      <c r="Q26" s="91"/>
      <c r="S26" s="91">
        <f t="shared" si="3"/>
        <v>0</v>
      </c>
      <c r="U26" s="74">
        <f>$S26*IF(AND(F26&lt;&gt;"",K26&gt;0),K26*VLOOKUP(F26,Llistes!$C$13:$E$17,3,FALSE),0)</f>
        <v>0</v>
      </c>
      <c r="V26" s="74">
        <f>$S26*IF(AND(H26&lt;&gt;"",K26&gt;0),K26*VLOOKUP(H26,Llistes!$C$21:$E$23,3,FALSE),0)</f>
        <v>0</v>
      </c>
      <c r="W26" s="74">
        <f t="shared" si="4"/>
        <v>0</v>
      </c>
      <c r="X26" s="74">
        <f t="shared" si="5"/>
        <v>0</v>
      </c>
      <c r="Y26" s="74">
        <f t="shared" si="6"/>
        <v>0</v>
      </c>
      <c r="AA26" s="164">
        <f t="shared" si="7"/>
        <v>0</v>
      </c>
      <c r="AC26" s="88">
        <f t="shared" si="8"/>
        <v>0</v>
      </c>
      <c r="AD26" s="88">
        <f t="shared" si="9"/>
        <v>0</v>
      </c>
      <c r="AE26" s="88">
        <f t="shared" si="10"/>
        <v>0</v>
      </c>
      <c r="AF26" s="88">
        <f t="shared" si="11"/>
        <v>0</v>
      </c>
      <c r="AH26" s="74">
        <f>$S26*IF(AND(T26&lt;&gt;"",X26&gt;0),X26*VLOOKUP(T26,Llistes!$C$13:$E$17,3,FALSE),0)</f>
        <v>0</v>
      </c>
      <c r="AI26" s="74">
        <f>$S26*IF(AND(U26&lt;&gt;"",X26&gt;0),X26*VLOOKUP(U26,Llistes!$C$21:$E$23,3,FALSE),0)</f>
        <v>0</v>
      </c>
      <c r="AJ26" s="74">
        <f t="shared" si="14"/>
        <v>0</v>
      </c>
      <c r="AK26" s="74">
        <f t="shared" si="15"/>
        <v>0</v>
      </c>
      <c r="AL26" s="74">
        <f t="shared" si="16"/>
        <v>0</v>
      </c>
      <c r="AN26" s="164">
        <f t="shared" si="17"/>
        <v>0</v>
      </c>
    </row>
    <row r="27" spans="4:40" x14ac:dyDescent="0.25">
      <c r="D27" s="67"/>
      <c r="E27" s="34"/>
      <c r="F27" s="138"/>
      <c r="G27" s="138"/>
      <c r="H27" s="35"/>
      <c r="I27" s="35"/>
      <c r="J27" s="35"/>
      <c r="K27" s="138"/>
      <c r="L27" s="251">
        <f t="shared" si="2"/>
        <v>0</v>
      </c>
      <c r="M27" s="115">
        <f t="shared" si="12"/>
        <v>0</v>
      </c>
      <c r="N27" s="248">
        <f t="shared" si="13"/>
        <v>0</v>
      </c>
      <c r="O27" s="254"/>
      <c r="Q27" s="91"/>
      <c r="S27" s="91">
        <f t="shared" si="3"/>
        <v>0</v>
      </c>
      <c r="U27" s="74">
        <f>$S27*IF(AND(F27&lt;&gt;"",K27&gt;0),K27*VLOOKUP(F27,Llistes!$C$13:$E$17,3,FALSE),0)</f>
        <v>0</v>
      </c>
      <c r="V27" s="74">
        <f>$S27*IF(AND(H27&lt;&gt;"",K27&gt;0),K27*VLOOKUP(H27,Llistes!$C$21:$E$23,3,FALSE),0)</f>
        <v>0</v>
      </c>
      <c r="W27" s="74">
        <f t="shared" si="4"/>
        <v>0</v>
      </c>
      <c r="X27" s="74">
        <f t="shared" si="5"/>
        <v>0</v>
      </c>
      <c r="Y27" s="74">
        <f t="shared" si="6"/>
        <v>0</v>
      </c>
      <c r="AA27" s="164">
        <f t="shared" si="7"/>
        <v>0</v>
      </c>
      <c r="AC27" s="88">
        <f t="shared" si="8"/>
        <v>0</v>
      </c>
      <c r="AD27" s="88">
        <f t="shared" si="9"/>
        <v>0</v>
      </c>
      <c r="AE27" s="88">
        <f t="shared" si="10"/>
        <v>0</v>
      </c>
      <c r="AF27" s="88">
        <f t="shared" si="11"/>
        <v>0</v>
      </c>
      <c r="AH27" s="74">
        <f>$S27*IF(AND(T27&lt;&gt;"",X27&gt;0),X27*VLOOKUP(T27,Llistes!$C$13:$E$17,3,FALSE),0)</f>
        <v>0</v>
      </c>
      <c r="AI27" s="74">
        <f>$S27*IF(AND(U27&lt;&gt;"",X27&gt;0),X27*VLOOKUP(U27,Llistes!$C$21:$E$23,3,FALSE),0)</f>
        <v>0</v>
      </c>
      <c r="AJ27" s="74">
        <f t="shared" si="14"/>
        <v>0</v>
      </c>
      <c r="AK27" s="74">
        <f t="shared" si="15"/>
        <v>0</v>
      </c>
      <c r="AL27" s="74">
        <f t="shared" si="16"/>
        <v>0</v>
      </c>
      <c r="AN27" s="164">
        <f t="shared" si="17"/>
        <v>0</v>
      </c>
    </row>
    <row r="28" spans="4:40" x14ac:dyDescent="0.25">
      <c r="D28" s="67"/>
      <c r="E28" s="34"/>
      <c r="F28" s="138"/>
      <c r="G28" s="138"/>
      <c r="H28" s="35"/>
      <c r="I28" s="35"/>
      <c r="J28" s="35"/>
      <c r="K28" s="138"/>
      <c r="L28" s="251">
        <f t="shared" si="2"/>
        <v>0</v>
      </c>
      <c r="M28" s="115">
        <f t="shared" si="12"/>
        <v>0</v>
      </c>
      <c r="N28" s="248">
        <f t="shared" si="13"/>
        <v>0</v>
      </c>
      <c r="O28" s="254"/>
      <c r="Q28" s="91"/>
      <c r="S28" s="91">
        <f t="shared" si="3"/>
        <v>0</v>
      </c>
      <c r="U28" s="74">
        <f>$S28*IF(AND(F28&lt;&gt;"",K28&gt;0),K28*VLOOKUP(F28,Llistes!$C$13:$E$17,3,FALSE),0)</f>
        <v>0</v>
      </c>
      <c r="V28" s="74">
        <f>$S28*IF(AND(H28&lt;&gt;"",K28&gt;0),K28*VLOOKUP(H28,Llistes!$C$21:$E$23,3,FALSE),0)</f>
        <v>0</v>
      </c>
      <c r="W28" s="74">
        <f t="shared" si="4"/>
        <v>0</v>
      </c>
      <c r="X28" s="74">
        <f t="shared" si="5"/>
        <v>0</v>
      </c>
      <c r="Y28" s="74">
        <f t="shared" si="6"/>
        <v>0</v>
      </c>
      <c r="AA28" s="164">
        <f t="shared" si="7"/>
        <v>0</v>
      </c>
      <c r="AC28" s="88">
        <f t="shared" si="8"/>
        <v>0</v>
      </c>
      <c r="AD28" s="88">
        <f t="shared" si="9"/>
        <v>0</v>
      </c>
      <c r="AE28" s="88">
        <f t="shared" si="10"/>
        <v>0</v>
      </c>
      <c r="AF28" s="88">
        <f t="shared" si="11"/>
        <v>0</v>
      </c>
      <c r="AH28" s="74">
        <f>$S28*IF(AND(T28&lt;&gt;"",X28&gt;0),X28*VLOOKUP(T28,Llistes!$C$13:$E$17,3,FALSE),0)</f>
        <v>0</v>
      </c>
      <c r="AI28" s="74">
        <f>$S28*IF(AND(U28&lt;&gt;"",X28&gt;0),X28*VLOOKUP(U28,Llistes!$C$21:$E$23,3,FALSE),0)</f>
        <v>0</v>
      </c>
      <c r="AJ28" s="74">
        <f t="shared" si="14"/>
        <v>0</v>
      </c>
      <c r="AK28" s="74">
        <f t="shared" si="15"/>
        <v>0</v>
      </c>
      <c r="AL28" s="74">
        <f t="shared" si="16"/>
        <v>0</v>
      </c>
      <c r="AN28" s="164">
        <f t="shared" si="17"/>
        <v>0</v>
      </c>
    </row>
    <row r="29" spans="4:40" x14ac:dyDescent="0.25">
      <c r="D29" s="67"/>
      <c r="E29" s="34"/>
      <c r="F29" s="138"/>
      <c r="G29" s="138"/>
      <c r="H29" s="35"/>
      <c r="I29" s="35"/>
      <c r="J29" s="35"/>
      <c r="K29" s="138"/>
      <c r="L29" s="251">
        <f t="shared" si="2"/>
        <v>0</v>
      </c>
      <c r="M29" s="115">
        <f t="shared" si="12"/>
        <v>0</v>
      </c>
      <c r="N29" s="248">
        <f t="shared" si="13"/>
        <v>0</v>
      </c>
      <c r="O29" s="254"/>
      <c r="Q29" s="91"/>
      <c r="S29" s="91">
        <f t="shared" si="3"/>
        <v>0</v>
      </c>
      <c r="U29" s="74">
        <f>$S29*IF(AND(F29&lt;&gt;"",K29&gt;0),K29*VLOOKUP(F29,Llistes!$C$13:$E$17,3,FALSE),0)</f>
        <v>0</v>
      </c>
      <c r="V29" s="74">
        <f>$S29*IF(AND(H29&lt;&gt;"",K29&gt;0),K29*VLOOKUP(H29,Llistes!$C$21:$E$23,3,FALSE),0)</f>
        <v>0</v>
      </c>
      <c r="W29" s="74">
        <f t="shared" si="4"/>
        <v>0</v>
      </c>
      <c r="X29" s="74">
        <f t="shared" si="5"/>
        <v>0</v>
      </c>
      <c r="Y29" s="74">
        <f t="shared" si="6"/>
        <v>0</v>
      </c>
      <c r="AA29" s="164">
        <f t="shared" si="7"/>
        <v>0</v>
      </c>
      <c r="AC29" s="88">
        <f t="shared" si="8"/>
        <v>0</v>
      </c>
      <c r="AD29" s="88">
        <f t="shared" si="9"/>
        <v>0</v>
      </c>
      <c r="AE29" s="88">
        <f t="shared" si="10"/>
        <v>0</v>
      </c>
      <c r="AF29" s="88">
        <f t="shared" si="11"/>
        <v>0</v>
      </c>
      <c r="AH29" s="74">
        <f>$S29*IF(AND(T29&lt;&gt;"",X29&gt;0),X29*VLOOKUP(T29,Llistes!$C$13:$E$17,3,FALSE),0)</f>
        <v>0</v>
      </c>
      <c r="AI29" s="74">
        <f>$S29*IF(AND(U29&lt;&gt;"",X29&gt;0),X29*VLOOKUP(U29,Llistes!$C$21:$E$23,3,FALSE),0)</f>
        <v>0</v>
      </c>
      <c r="AJ29" s="74">
        <f t="shared" si="14"/>
        <v>0</v>
      </c>
      <c r="AK29" s="74">
        <f t="shared" si="15"/>
        <v>0</v>
      </c>
      <c r="AL29" s="74">
        <f t="shared" si="16"/>
        <v>0</v>
      </c>
      <c r="AN29" s="164">
        <f t="shared" si="17"/>
        <v>0</v>
      </c>
    </row>
    <row r="30" spans="4:40" x14ac:dyDescent="0.25">
      <c r="D30" s="67"/>
      <c r="E30" s="34"/>
      <c r="F30" s="138"/>
      <c r="G30" s="138"/>
      <c r="H30" s="35"/>
      <c r="I30" s="35"/>
      <c r="J30" s="35"/>
      <c r="K30" s="138"/>
      <c r="L30" s="251">
        <f t="shared" si="2"/>
        <v>0</v>
      </c>
      <c r="M30" s="115">
        <f t="shared" si="12"/>
        <v>0</v>
      </c>
      <c r="N30" s="248">
        <f t="shared" si="13"/>
        <v>0</v>
      </c>
      <c r="O30" s="254"/>
      <c r="Q30" s="91"/>
      <c r="S30" s="91">
        <f t="shared" si="3"/>
        <v>0</v>
      </c>
      <c r="U30" s="74">
        <f>$S30*IF(AND(F30&lt;&gt;"",K30&gt;0),K30*VLOOKUP(F30,Llistes!$C$13:$E$17,3,FALSE),0)</f>
        <v>0</v>
      </c>
      <c r="V30" s="74">
        <f>$S30*IF(AND(H30&lt;&gt;"",K30&gt;0),K30*VLOOKUP(H30,Llistes!$C$21:$E$23,3,FALSE),0)</f>
        <v>0</v>
      </c>
      <c r="W30" s="74">
        <f t="shared" si="4"/>
        <v>0</v>
      </c>
      <c r="X30" s="74">
        <f t="shared" si="5"/>
        <v>0</v>
      </c>
      <c r="Y30" s="74">
        <f t="shared" si="6"/>
        <v>0</v>
      </c>
      <c r="AA30" s="164">
        <f t="shared" si="7"/>
        <v>0</v>
      </c>
      <c r="AC30" s="88">
        <f t="shared" si="8"/>
        <v>0</v>
      </c>
      <c r="AD30" s="88">
        <f t="shared" si="9"/>
        <v>0</v>
      </c>
      <c r="AE30" s="88">
        <f t="shared" si="10"/>
        <v>0</v>
      </c>
      <c r="AF30" s="88">
        <f t="shared" si="11"/>
        <v>0</v>
      </c>
      <c r="AH30" s="74">
        <f>$S30*IF(AND(T30&lt;&gt;"",X30&gt;0),X30*VLOOKUP(T30,Llistes!$C$13:$E$17,3,FALSE),0)</f>
        <v>0</v>
      </c>
      <c r="AI30" s="74">
        <f>$S30*IF(AND(U30&lt;&gt;"",X30&gt;0),X30*VLOOKUP(U30,Llistes!$C$21:$E$23,3,FALSE),0)</f>
        <v>0</v>
      </c>
      <c r="AJ30" s="74">
        <f t="shared" si="14"/>
        <v>0</v>
      </c>
      <c r="AK30" s="74">
        <f t="shared" si="15"/>
        <v>0</v>
      </c>
      <c r="AL30" s="74">
        <f t="shared" si="16"/>
        <v>0</v>
      </c>
      <c r="AN30" s="164">
        <f t="shared" si="17"/>
        <v>0</v>
      </c>
    </row>
    <row r="31" spans="4:40" x14ac:dyDescent="0.25">
      <c r="D31" s="67"/>
      <c r="E31" s="34"/>
      <c r="F31" s="138"/>
      <c r="G31" s="138"/>
      <c r="H31" s="35"/>
      <c r="I31" s="35"/>
      <c r="J31" s="35"/>
      <c r="K31" s="138"/>
      <c r="L31" s="251">
        <f t="shared" si="2"/>
        <v>0</v>
      </c>
      <c r="M31" s="115">
        <f t="shared" si="12"/>
        <v>0</v>
      </c>
      <c r="N31" s="248">
        <f t="shared" si="13"/>
        <v>0</v>
      </c>
      <c r="O31" s="254"/>
      <c r="Q31" s="91"/>
      <c r="S31" s="91">
        <f t="shared" si="3"/>
        <v>0</v>
      </c>
      <c r="U31" s="74">
        <f>$S31*IF(AND(F31&lt;&gt;"",K31&gt;0),K31*VLOOKUP(F31,Llistes!$C$13:$E$17,3,FALSE),0)</f>
        <v>0</v>
      </c>
      <c r="V31" s="74">
        <f>$S31*IF(AND(H31&lt;&gt;"",K31&gt;0),K31*VLOOKUP(H31,Llistes!$C$21:$E$23,3,FALSE),0)</f>
        <v>0</v>
      </c>
      <c r="W31" s="74">
        <f t="shared" si="4"/>
        <v>0</v>
      </c>
      <c r="X31" s="74">
        <f t="shared" si="5"/>
        <v>0</v>
      </c>
      <c r="Y31" s="74">
        <f t="shared" si="6"/>
        <v>0</v>
      </c>
      <c r="AA31" s="164">
        <f t="shared" si="7"/>
        <v>0</v>
      </c>
      <c r="AC31" s="88">
        <f t="shared" si="8"/>
        <v>0</v>
      </c>
      <c r="AD31" s="88">
        <f t="shared" si="9"/>
        <v>0</v>
      </c>
      <c r="AE31" s="88">
        <f t="shared" si="10"/>
        <v>0</v>
      </c>
      <c r="AF31" s="88">
        <f t="shared" si="11"/>
        <v>0</v>
      </c>
      <c r="AH31" s="74">
        <f>$S31*IF(AND(T31&lt;&gt;"",X31&gt;0),X31*VLOOKUP(T31,Llistes!$C$13:$E$17,3,FALSE),0)</f>
        <v>0</v>
      </c>
      <c r="AI31" s="74">
        <f>$S31*IF(AND(U31&lt;&gt;"",X31&gt;0),X31*VLOOKUP(U31,Llistes!$C$21:$E$23,3,FALSE),0)</f>
        <v>0</v>
      </c>
      <c r="AJ31" s="74">
        <f t="shared" si="14"/>
        <v>0</v>
      </c>
      <c r="AK31" s="74">
        <f t="shared" si="15"/>
        <v>0</v>
      </c>
      <c r="AL31" s="74">
        <f t="shared" si="16"/>
        <v>0</v>
      </c>
      <c r="AN31" s="164">
        <f t="shared" si="17"/>
        <v>0</v>
      </c>
    </row>
    <row r="32" spans="4:40" x14ac:dyDescent="0.25">
      <c r="D32" s="67"/>
      <c r="E32" s="34"/>
      <c r="F32" s="138"/>
      <c r="G32" s="138"/>
      <c r="H32" s="35"/>
      <c r="I32" s="35"/>
      <c r="J32" s="35"/>
      <c r="K32" s="138"/>
      <c r="L32" s="251">
        <f t="shared" si="2"/>
        <v>0</v>
      </c>
      <c r="M32" s="115">
        <f t="shared" si="12"/>
        <v>0</v>
      </c>
      <c r="N32" s="248">
        <f t="shared" si="13"/>
        <v>0</v>
      </c>
      <c r="O32" s="254"/>
      <c r="Q32" s="91"/>
      <c r="S32" s="91">
        <f t="shared" si="3"/>
        <v>0</v>
      </c>
      <c r="U32" s="74">
        <f>$S32*IF(AND(F32&lt;&gt;"",K32&gt;0),K32*VLOOKUP(F32,Llistes!$C$13:$E$17,3,FALSE),0)</f>
        <v>0</v>
      </c>
      <c r="V32" s="74">
        <f>$S32*IF(AND(H32&lt;&gt;"",K32&gt;0),K32*VLOOKUP(H32,Llistes!$C$21:$E$23,3,FALSE),0)</f>
        <v>0</v>
      </c>
      <c r="W32" s="74">
        <f t="shared" si="4"/>
        <v>0</v>
      </c>
      <c r="X32" s="74">
        <f t="shared" si="5"/>
        <v>0</v>
      </c>
      <c r="Y32" s="74">
        <f t="shared" si="6"/>
        <v>0</v>
      </c>
      <c r="AA32" s="164">
        <f t="shared" si="7"/>
        <v>0</v>
      </c>
      <c r="AC32" s="88">
        <f t="shared" si="8"/>
        <v>0</v>
      </c>
      <c r="AD32" s="88">
        <f t="shared" si="9"/>
        <v>0</v>
      </c>
      <c r="AE32" s="88">
        <f t="shared" si="10"/>
        <v>0</v>
      </c>
      <c r="AF32" s="88">
        <f t="shared" si="11"/>
        <v>0</v>
      </c>
      <c r="AH32" s="74">
        <f>$S32*IF(AND(T32&lt;&gt;"",X32&gt;0),X32*VLOOKUP(T32,Llistes!$C$13:$E$17,3,FALSE),0)</f>
        <v>0</v>
      </c>
      <c r="AI32" s="74">
        <f>$S32*IF(AND(U32&lt;&gt;"",X32&gt;0),X32*VLOOKUP(U32,Llistes!$C$21:$E$23,3,FALSE),0)</f>
        <v>0</v>
      </c>
      <c r="AJ32" s="74">
        <f t="shared" si="14"/>
        <v>0</v>
      </c>
      <c r="AK32" s="74">
        <f t="shared" si="15"/>
        <v>0</v>
      </c>
      <c r="AL32" s="74">
        <f t="shared" si="16"/>
        <v>0</v>
      </c>
      <c r="AN32" s="164">
        <f t="shared" si="17"/>
        <v>0</v>
      </c>
    </row>
    <row r="33" spans="4:40" x14ac:dyDescent="0.25">
      <c r="D33" s="67"/>
      <c r="E33" s="34"/>
      <c r="F33" s="138"/>
      <c r="G33" s="138"/>
      <c r="H33" s="35"/>
      <c r="I33" s="35"/>
      <c r="J33" s="35"/>
      <c r="K33" s="138"/>
      <c r="L33" s="251">
        <f t="shared" si="2"/>
        <v>0</v>
      </c>
      <c r="M33" s="115">
        <f t="shared" si="12"/>
        <v>0</v>
      </c>
      <c r="N33" s="248">
        <f t="shared" si="13"/>
        <v>0</v>
      </c>
      <c r="O33" s="254"/>
      <c r="Q33" s="91"/>
      <c r="S33" s="91">
        <f t="shared" si="3"/>
        <v>0</v>
      </c>
      <c r="U33" s="74">
        <f>$S33*IF(AND(F33&lt;&gt;"",K33&gt;0),K33*VLOOKUP(F33,Llistes!$C$13:$E$17,3,FALSE),0)</f>
        <v>0</v>
      </c>
      <c r="V33" s="74">
        <f>$S33*IF(AND(H33&lt;&gt;"",K33&gt;0),K33*VLOOKUP(H33,Llistes!$C$21:$E$23,3,FALSE),0)</f>
        <v>0</v>
      </c>
      <c r="W33" s="74">
        <f t="shared" si="4"/>
        <v>0</v>
      </c>
      <c r="X33" s="74">
        <f t="shared" si="5"/>
        <v>0</v>
      </c>
      <c r="Y33" s="74">
        <f t="shared" si="6"/>
        <v>0</v>
      </c>
      <c r="AA33" s="164">
        <f t="shared" si="7"/>
        <v>0</v>
      </c>
      <c r="AC33" s="88">
        <f t="shared" si="8"/>
        <v>0</v>
      </c>
      <c r="AD33" s="88">
        <f t="shared" si="9"/>
        <v>0</v>
      </c>
      <c r="AE33" s="88">
        <f t="shared" si="10"/>
        <v>0</v>
      </c>
      <c r="AF33" s="88">
        <f t="shared" si="11"/>
        <v>0</v>
      </c>
      <c r="AH33" s="74">
        <f>$S33*IF(AND(T33&lt;&gt;"",X33&gt;0),X33*VLOOKUP(T33,Llistes!$C$13:$E$17,3,FALSE),0)</f>
        <v>0</v>
      </c>
      <c r="AI33" s="74">
        <f>$S33*IF(AND(U33&lt;&gt;"",X33&gt;0),X33*VLOOKUP(U33,Llistes!$C$21:$E$23,3,FALSE),0)</f>
        <v>0</v>
      </c>
      <c r="AJ33" s="74">
        <f t="shared" si="14"/>
        <v>0</v>
      </c>
      <c r="AK33" s="74">
        <f t="shared" si="15"/>
        <v>0</v>
      </c>
      <c r="AL33" s="74">
        <f t="shared" si="16"/>
        <v>0</v>
      </c>
      <c r="AN33" s="164">
        <f t="shared" si="17"/>
        <v>0</v>
      </c>
    </row>
    <row r="34" spans="4:40" x14ac:dyDescent="0.25">
      <c r="D34" s="67"/>
      <c r="E34" s="34"/>
      <c r="F34" s="138"/>
      <c r="G34" s="138"/>
      <c r="H34" s="35"/>
      <c r="I34" s="35"/>
      <c r="J34" s="35"/>
      <c r="K34" s="138"/>
      <c r="L34" s="251">
        <f t="shared" si="2"/>
        <v>0</v>
      </c>
      <c r="M34" s="115">
        <f t="shared" si="12"/>
        <v>0</v>
      </c>
      <c r="N34" s="248">
        <f t="shared" si="13"/>
        <v>0</v>
      </c>
      <c r="O34" s="254"/>
      <c r="Q34" s="91"/>
      <c r="S34" s="91">
        <f t="shared" si="3"/>
        <v>0</v>
      </c>
      <c r="U34" s="74">
        <f>$S34*IF(AND(F34&lt;&gt;"",K34&gt;0),K34*VLOOKUP(F34,Llistes!$C$13:$E$17,3,FALSE),0)</f>
        <v>0</v>
      </c>
      <c r="V34" s="74">
        <f>$S34*IF(AND(H34&lt;&gt;"",K34&gt;0),K34*VLOOKUP(H34,Llistes!$C$21:$E$23,3,FALSE),0)</f>
        <v>0</v>
      </c>
      <c r="W34" s="74">
        <f t="shared" si="4"/>
        <v>0</v>
      </c>
      <c r="X34" s="74">
        <f t="shared" si="5"/>
        <v>0</v>
      </c>
      <c r="Y34" s="74">
        <f t="shared" si="6"/>
        <v>0</v>
      </c>
      <c r="AA34" s="164">
        <f t="shared" si="7"/>
        <v>0</v>
      </c>
      <c r="AC34" s="88">
        <f t="shared" si="8"/>
        <v>0</v>
      </c>
      <c r="AD34" s="88">
        <f t="shared" si="9"/>
        <v>0</v>
      </c>
      <c r="AE34" s="88">
        <f t="shared" si="10"/>
        <v>0</v>
      </c>
      <c r="AF34" s="88">
        <f t="shared" si="11"/>
        <v>0</v>
      </c>
      <c r="AH34" s="74">
        <f>$S34*IF(AND(T34&lt;&gt;"",X34&gt;0),X34*VLOOKUP(T34,Llistes!$C$13:$E$17,3,FALSE),0)</f>
        <v>0</v>
      </c>
      <c r="AI34" s="74">
        <f>$S34*IF(AND(U34&lt;&gt;"",X34&gt;0),X34*VLOOKUP(U34,Llistes!$C$21:$E$23,3,FALSE),0)</f>
        <v>0</v>
      </c>
      <c r="AJ34" s="74">
        <f t="shared" si="14"/>
        <v>0</v>
      </c>
      <c r="AK34" s="74">
        <f t="shared" si="15"/>
        <v>0</v>
      </c>
      <c r="AL34" s="74">
        <f t="shared" si="16"/>
        <v>0</v>
      </c>
      <c r="AN34" s="164">
        <f t="shared" si="17"/>
        <v>0</v>
      </c>
    </row>
    <row r="35" spans="4:40" x14ac:dyDescent="0.25">
      <c r="D35" s="67"/>
      <c r="E35" s="34"/>
      <c r="F35" s="138"/>
      <c r="G35" s="138"/>
      <c r="H35" s="35"/>
      <c r="I35" s="35"/>
      <c r="J35" s="35"/>
      <c r="K35" s="138"/>
      <c r="L35" s="251">
        <f t="shared" si="2"/>
        <v>0</v>
      </c>
      <c r="M35" s="115">
        <f t="shared" si="12"/>
        <v>0</v>
      </c>
      <c r="N35" s="248">
        <f t="shared" si="13"/>
        <v>0</v>
      </c>
      <c r="O35" s="254"/>
      <c r="Q35" s="91"/>
      <c r="S35" s="91">
        <f t="shared" si="3"/>
        <v>0</v>
      </c>
      <c r="U35" s="74">
        <f>$S35*IF(AND(F35&lt;&gt;"",K35&gt;0),K35*VLOOKUP(F35,Llistes!$C$13:$E$17,3,FALSE),0)</f>
        <v>0</v>
      </c>
      <c r="V35" s="74">
        <f>$S35*IF(AND(H35&lt;&gt;"",K35&gt;0),K35*VLOOKUP(H35,Llistes!$C$21:$E$23,3,FALSE),0)</f>
        <v>0</v>
      </c>
      <c r="W35" s="74">
        <f t="shared" si="4"/>
        <v>0</v>
      </c>
      <c r="X35" s="74">
        <f t="shared" si="5"/>
        <v>0</v>
      </c>
      <c r="Y35" s="74">
        <f t="shared" si="6"/>
        <v>0</v>
      </c>
      <c r="AA35" s="164">
        <f t="shared" si="7"/>
        <v>0</v>
      </c>
      <c r="AC35" s="88">
        <f t="shared" si="8"/>
        <v>0</v>
      </c>
      <c r="AD35" s="88">
        <f t="shared" si="9"/>
        <v>0</v>
      </c>
      <c r="AE35" s="88">
        <f t="shared" si="10"/>
        <v>0</v>
      </c>
      <c r="AF35" s="88">
        <f t="shared" si="11"/>
        <v>0</v>
      </c>
      <c r="AH35" s="74">
        <f>$S35*IF(AND(T35&lt;&gt;"",X35&gt;0),X35*VLOOKUP(T35,Llistes!$C$13:$E$17,3,FALSE),0)</f>
        <v>0</v>
      </c>
      <c r="AI35" s="74">
        <f>$S35*IF(AND(U35&lt;&gt;"",X35&gt;0),X35*VLOOKUP(U35,Llistes!$C$21:$E$23,3,FALSE),0)</f>
        <v>0</v>
      </c>
      <c r="AJ35" s="74">
        <f t="shared" si="14"/>
        <v>0</v>
      </c>
      <c r="AK35" s="74">
        <f t="shared" si="15"/>
        <v>0</v>
      </c>
      <c r="AL35" s="74">
        <f t="shared" si="16"/>
        <v>0</v>
      </c>
      <c r="AN35" s="164">
        <f t="shared" si="17"/>
        <v>0</v>
      </c>
    </row>
    <row r="36" spans="4:40" x14ac:dyDescent="0.25">
      <c r="D36" s="67"/>
      <c r="E36" s="34"/>
      <c r="F36" s="138"/>
      <c r="G36" s="138"/>
      <c r="H36" s="35"/>
      <c r="I36" s="35"/>
      <c r="J36" s="35"/>
      <c r="K36" s="138"/>
      <c r="L36" s="251">
        <f t="shared" si="2"/>
        <v>0</v>
      </c>
      <c r="M36" s="115">
        <f t="shared" si="12"/>
        <v>0</v>
      </c>
      <c r="N36" s="248">
        <f t="shared" si="13"/>
        <v>0</v>
      </c>
      <c r="O36" s="254"/>
      <c r="Q36" s="91"/>
      <c r="S36" s="91">
        <f t="shared" si="3"/>
        <v>0</v>
      </c>
      <c r="U36" s="74">
        <f>$S36*IF(AND(F36&lt;&gt;"",K36&gt;0),K36*VLOOKUP(F36,Llistes!$C$13:$E$17,3,FALSE),0)</f>
        <v>0</v>
      </c>
      <c r="V36" s="74">
        <f>$S36*IF(AND(H36&lt;&gt;"",K36&gt;0),K36*VLOOKUP(H36,Llistes!$C$21:$E$23,3,FALSE),0)</f>
        <v>0</v>
      </c>
      <c r="W36" s="74">
        <f t="shared" si="4"/>
        <v>0</v>
      </c>
      <c r="X36" s="74">
        <f t="shared" si="5"/>
        <v>0</v>
      </c>
      <c r="Y36" s="74">
        <f t="shared" si="6"/>
        <v>0</v>
      </c>
      <c r="AA36" s="164">
        <f t="shared" si="7"/>
        <v>0</v>
      </c>
      <c r="AC36" s="88">
        <f t="shared" si="8"/>
        <v>0</v>
      </c>
      <c r="AD36" s="88">
        <f t="shared" si="9"/>
        <v>0</v>
      </c>
      <c r="AE36" s="88">
        <f t="shared" si="10"/>
        <v>0</v>
      </c>
      <c r="AF36" s="88">
        <f t="shared" si="11"/>
        <v>0</v>
      </c>
      <c r="AH36" s="74">
        <f>$S36*IF(AND(T36&lt;&gt;"",X36&gt;0),X36*VLOOKUP(T36,Llistes!$C$13:$E$17,3,FALSE),0)</f>
        <v>0</v>
      </c>
      <c r="AI36" s="74">
        <f>$S36*IF(AND(U36&lt;&gt;"",X36&gt;0),X36*VLOOKUP(U36,Llistes!$C$21:$E$23,3,FALSE),0)</f>
        <v>0</v>
      </c>
      <c r="AJ36" s="74">
        <f t="shared" si="14"/>
        <v>0</v>
      </c>
      <c r="AK36" s="74">
        <f t="shared" si="15"/>
        <v>0</v>
      </c>
      <c r="AL36" s="74">
        <f t="shared" si="16"/>
        <v>0</v>
      </c>
      <c r="AN36" s="164">
        <f t="shared" si="17"/>
        <v>0</v>
      </c>
    </row>
    <row r="37" spans="4:40" x14ac:dyDescent="0.25">
      <c r="D37" s="67"/>
      <c r="E37" s="34"/>
      <c r="F37" s="138"/>
      <c r="G37" s="138"/>
      <c r="H37" s="35"/>
      <c r="I37" s="35"/>
      <c r="J37" s="35"/>
      <c r="K37" s="138"/>
      <c r="L37" s="251">
        <f t="shared" si="2"/>
        <v>0</v>
      </c>
      <c r="M37" s="115">
        <f t="shared" si="12"/>
        <v>0</v>
      </c>
      <c r="N37" s="248">
        <f t="shared" si="13"/>
        <v>0</v>
      </c>
      <c r="O37" s="254"/>
      <c r="Q37" s="91"/>
      <c r="S37" s="91">
        <f t="shared" si="3"/>
        <v>0</v>
      </c>
      <c r="U37" s="74">
        <f>$S37*IF(AND(F37&lt;&gt;"",K37&gt;0),K37*VLOOKUP(F37,Llistes!$C$13:$E$17,3,FALSE),0)</f>
        <v>0</v>
      </c>
      <c r="V37" s="74">
        <f>$S37*IF(AND(H37&lt;&gt;"",K37&gt;0),K37*VLOOKUP(H37,Llistes!$C$21:$E$23,3,FALSE),0)</f>
        <v>0</v>
      </c>
      <c r="W37" s="74">
        <f t="shared" si="4"/>
        <v>0</v>
      </c>
      <c r="X37" s="74">
        <f t="shared" si="5"/>
        <v>0</v>
      </c>
      <c r="Y37" s="74">
        <f t="shared" si="6"/>
        <v>0</v>
      </c>
      <c r="AA37" s="164">
        <f t="shared" si="7"/>
        <v>0</v>
      </c>
      <c r="AC37" s="88">
        <f t="shared" si="8"/>
        <v>0</v>
      </c>
      <c r="AD37" s="88">
        <f t="shared" si="9"/>
        <v>0</v>
      </c>
      <c r="AE37" s="88">
        <f t="shared" si="10"/>
        <v>0</v>
      </c>
      <c r="AF37" s="88">
        <f t="shared" si="11"/>
        <v>0</v>
      </c>
      <c r="AH37" s="74">
        <f>$S37*IF(AND(T37&lt;&gt;"",X37&gt;0),X37*VLOOKUP(T37,Llistes!$C$13:$E$17,3,FALSE),0)</f>
        <v>0</v>
      </c>
      <c r="AI37" s="74">
        <f>$S37*IF(AND(U37&lt;&gt;"",X37&gt;0),X37*VLOOKUP(U37,Llistes!$C$21:$E$23,3,FALSE),0)</f>
        <v>0</v>
      </c>
      <c r="AJ37" s="74">
        <f t="shared" si="14"/>
        <v>0</v>
      </c>
      <c r="AK37" s="74">
        <f t="shared" si="15"/>
        <v>0</v>
      </c>
      <c r="AL37" s="74">
        <f t="shared" si="16"/>
        <v>0</v>
      </c>
      <c r="AN37" s="164">
        <f t="shared" si="17"/>
        <v>0</v>
      </c>
    </row>
    <row r="38" spans="4:40" x14ac:dyDescent="0.25">
      <c r="D38" s="67"/>
      <c r="E38" s="34"/>
      <c r="F38" s="138"/>
      <c r="G38" s="138"/>
      <c r="H38" s="35"/>
      <c r="I38" s="35"/>
      <c r="J38" s="35"/>
      <c r="K38" s="138"/>
      <c r="L38" s="251">
        <f t="shared" si="2"/>
        <v>0</v>
      </c>
      <c r="M38" s="115">
        <f t="shared" si="12"/>
        <v>0</v>
      </c>
      <c r="N38" s="248">
        <f t="shared" si="13"/>
        <v>0</v>
      </c>
      <c r="O38" s="254"/>
      <c r="Q38" s="91"/>
      <c r="S38" s="91">
        <f t="shared" si="3"/>
        <v>0</v>
      </c>
      <c r="U38" s="74">
        <f>$S38*IF(AND(F38&lt;&gt;"",K38&gt;0),K38*VLOOKUP(F38,Llistes!$C$13:$E$17,3,FALSE),0)</f>
        <v>0</v>
      </c>
      <c r="V38" s="74">
        <f>$S38*IF(AND(H38&lt;&gt;"",K38&gt;0),K38*VLOOKUP(H38,Llistes!$C$21:$E$23,3,FALSE),0)</f>
        <v>0</v>
      </c>
      <c r="W38" s="74">
        <f t="shared" si="4"/>
        <v>0</v>
      </c>
      <c r="X38" s="74">
        <f t="shared" si="5"/>
        <v>0</v>
      </c>
      <c r="Y38" s="74">
        <f t="shared" si="6"/>
        <v>0</v>
      </c>
      <c r="AA38" s="164">
        <f t="shared" si="7"/>
        <v>0</v>
      </c>
      <c r="AC38" s="88">
        <f t="shared" si="8"/>
        <v>0</v>
      </c>
      <c r="AD38" s="88">
        <f t="shared" si="9"/>
        <v>0</v>
      </c>
      <c r="AE38" s="88">
        <f t="shared" si="10"/>
        <v>0</v>
      </c>
      <c r="AF38" s="88">
        <f t="shared" si="11"/>
        <v>0</v>
      </c>
      <c r="AH38" s="74">
        <f>$S38*IF(AND(T38&lt;&gt;"",X38&gt;0),X38*VLOOKUP(T38,Llistes!$C$13:$E$17,3,FALSE),0)</f>
        <v>0</v>
      </c>
      <c r="AI38" s="74">
        <f>$S38*IF(AND(U38&lt;&gt;"",X38&gt;0),X38*VLOOKUP(U38,Llistes!$C$21:$E$23,3,FALSE),0)</f>
        <v>0</v>
      </c>
      <c r="AJ38" s="74">
        <f t="shared" si="14"/>
        <v>0</v>
      </c>
      <c r="AK38" s="74">
        <f t="shared" si="15"/>
        <v>0</v>
      </c>
      <c r="AL38" s="74">
        <f t="shared" si="16"/>
        <v>0</v>
      </c>
      <c r="AN38" s="164">
        <f t="shared" si="17"/>
        <v>0</v>
      </c>
    </row>
    <row r="39" spans="4:40" x14ac:dyDescent="0.25">
      <c r="D39" s="67"/>
      <c r="E39" s="34"/>
      <c r="F39" s="138"/>
      <c r="G39" s="138"/>
      <c r="H39" s="35"/>
      <c r="I39" s="35"/>
      <c r="J39" s="35"/>
      <c r="K39" s="138"/>
      <c r="L39" s="251">
        <f t="shared" si="2"/>
        <v>0</v>
      </c>
      <c r="M39" s="115">
        <f t="shared" si="12"/>
        <v>0</v>
      </c>
      <c r="N39" s="248">
        <f t="shared" si="13"/>
        <v>0</v>
      </c>
      <c r="O39" s="254"/>
      <c r="Q39" s="91"/>
      <c r="S39" s="91">
        <f t="shared" si="3"/>
        <v>0</v>
      </c>
      <c r="U39" s="74">
        <f>$S39*IF(AND(F39&lt;&gt;"",K39&gt;0),K39*VLOOKUP(F39,Llistes!$C$13:$E$17,3,FALSE),0)</f>
        <v>0</v>
      </c>
      <c r="V39" s="74">
        <f>$S39*IF(AND(H39&lt;&gt;"",K39&gt;0),K39*VLOOKUP(H39,Llistes!$C$21:$E$23,3,FALSE),0)</f>
        <v>0</v>
      </c>
      <c r="W39" s="74">
        <f t="shared" si="4"/>
        <v>0</v>
      </c>
      <c r="X39" s="74">
        <f t="shared" si="5"/>
        <v>0</v>
      </c>
      <c r="Y39" s="74">
        <f t="shared" si="6"/>
        <v>0</v>
      </c>
      <c r="AA39" s="164">
        <f t="shared" si="7"/>
        <v>0</v>
      </c>
      <c r="AC39" s="88">
        <f t="shared" si="8"/>
        <v>0</v>
      </c>
      <c r="AD39" s="88">
        <f t="shared" si="9"/>
        <v>0</v>
      </c>
      <c r="AE39" s="88">
        <f t="shared" si="10"/>
        <v>0</v>
      </c>
      <c r="AF39" s="88">
        <f t="shared" si="11"/>
        <v>0</v>
      </c>
      <c r="AH39" s="74">
        <f>$S39*IF(AND(T39&lt;&gt;"",X39&gt;0),X39*VLOOKUP(T39,Llistes!$C$13:$E$17,3,FALSE),0)</f>
        <v>0</v>
      </c>
      <c r="AI39" s="74">
        <f>$S39*IF(AND(U39&lt;&gt;"",X39&gt;0),X39*VLOOKUP(U39,Llistes!$C$21:$E$23,3,FALSE),0)</f>
        <v>0</v>
      </c>
      <c r="AJ39" s="74">
        <f t="shared" si="14"/>
        <v>0</v>
      </c>
      <c r="AK39" s="74">
        <f t="shared" si="15"/>
        <v>0</v>
      </c>
      <c r="AL39" s="74">
        <f t="shared" si="16"/>
        <v>0</v>
      </c>
      <c r="AN39" s="164">
        <f t="shared" si="17"/>
        <v>0</v>
      </c>
    </row>
    <row r="40" spans="4:40" x14ac:dyDescent="0.25">
      <c r="D40" s="67"/>
      <c r="E40" s="34"/>
      <c r="F40" s="138"/>
      <c r="G40" s="138"/>
      <c r="H40" s="35"/>
      <c r="I40" s="35"/>
      <c r="J40" s="35"/>
      <c r="K40" s="138"/>
      <c r="L40" s="251">
        <f t="shared" si="2"/>
        <v>0</v>
      </c>
      <c r="M40" s="115">
        <f t="shared" si="12"/>
        <v>0</v>
      </c>
      <c r="N40" s="248">
        <f t="shared" si="13"/>
        <v>0</v>
      </c>
      <c r="O40" s="254"/>
      <c r="Q40" s="91"/>
      <c r="S40" s="91">
        <f t="shared" si="3"/>
        <v>0</v>
      </c>
      <c r="U40" s="74">
        <f>$S40*IF(AND(F40&lt;&gt;"",K40&gt;0),K40*VLOOKUP(F40,Llistes!$C$13:$E$17,3,FALSE),0)</f>
        <v>0</v>
      </c>
      <c r="V40" s="74">
        <f>$S40*IF(AND(H40&lt;&gt;"",K40&gt;0),K40*VLOOKUP(H40,Llistes!$C$21:$E$23,3,FALSE),0)</f>
        <v>0</v>
      </c>
      <c r="W40" s="74">
        <f t="shared" si="4"/>
        <v>0</v>
      </c>
      <c r="X40" s="74">
        <f t="shared" si="5"/>
        <v>0</v>
      </c>
      <c r="Y40" s="74">
        <f t="shared" si="6"/>
        <v>0</v>
      </c>
      <c r="AA40" s="164">
        <f t="shared" si="7"/>
        <v>0</v>
      </c>
      <c r="AC40" s="88">
        <f t="shared" si="8"/>
        <v>0</v>
      </c>
      <c r="AD40" s="88">
        <f t="shared" si="9"/>
        <v>0</v>
      </c>
      <c r="AE40" s="88">
        <f t="shared" si="10"/>
        <v>0</v>
      </c>
      <c r="AF40" s="88">
        <f t="shared" si="11"/>
        <v>0</v>
      </c>
      <c r="AH40" s="74">
        <f>$S40*IF(AND(T40&lt;&gt;"",X40&gt;0),X40*VLOOKUP(T40,Llistes!$C$13:$E$17,3,FALSE),0)</f>
        <v>0</v>
      </c>
      <c r="AI40" s="74">
        <f>$S40*IF(AND(U40&lt;&gt;"",X40&gt;0),X40*VLOOKUP(U40,Llistes!$C$21:$E$23,3,FALSE),0)</f>
        <v>0</v>
      </c>
      <c r="AJ40" s="74">
        <f t="shared" si="14"/>
        <v>0</v>
      </c>
      <c r="AK40" s="74">
        <f t="shared" si="15"/>
        <v>0</v>
      </c>
      <c r="AL40" s="74">
        <f t="shared" si="16"/>
        <v>0</v>
      </c>
      <c r="AN40" s="164">
        <f t="shared" si="17"/>
        <v>0</v>
      </c>
    </row>
    <row r="41" spans="4:40" x14ac:dyDescent="0.25">
      <c r="D41" s="67"/>
      <c r="E41" s="34"/>
      <c r="F41" s="138"/>
      <c r="G41" s="138"/>
      <c r="H41" s="35"/>
      <c r="I41" s="35"/>
      <c r="J41" s="35"/>
      <c r="K41" s="138"/>
      <c r="L41" s="251">
        <f t="shared" ref="L41:L72" si="18">IF(K41&gt;0,U41+V41+W41+X41,0)</f>
        <v>0</v>
      </c>
      <c r="M41" s="115">
        <f t="shared" si="12"/>
        <v>0</v>
      </c>
      <c r="N41" s="248">
        <f t="shared" si="13"/>
        <v>0</v>
      </c>
      <c r="O41" s="254"/>
      <c r="Q41" s="91"/>
      <c r="S41" s="91">
        <f t="shared" ref="S41:S72" si="19">IF(F41="",0,1)</f>
        <v>0</v>
      </c>
      <c r="U41" s="74">
        <f>$S41*IF(AND(F41&lt;&gt;"",K41&gt;0),K41*VLOOKUP(F41,Llistes!$C$13:$E$17,3,FALSE),0)</f>
        <v>0</v>
      </c>
      <c r="V41" s="74">
        <f>$S41*IF(AND(H41&lt;&gt;"",K41&gt;0),K41*VLOOKUP(H41,Llistes!$C$21:$E$23,3,FALSE),0)</f>
        <v>0</v>
      </c>
      <c r="W41" s="74">
        <f t="shared" ref="W41:W72" si="20">$S41*IF(AND(I41="Sí  * ",K41&gt;0), K41*40,0)</f>
        <v>0</v>
      </c>
      <c r="X41" s="74">
        <f t="shared" ref="X41:X72" si="21">$S41*IF(AND(J41="Sí  * ",K41&gt;0), K41*50,0)</f>
        <v>0</v>
      </c>
      <c r="Y41" s="74">
        <f t="shared" ref="Y41:Y72" si="22">$S41*IF(AND(F41&lt;&gt;"",K41&gt;0),K41*1480,0)</f>
        <v>0</v>
      </c>
      <c r="AA41" s="164">
        <f t="shared" ref="AA41:AA72" si="23">IF(F41&lt;&gt; "Altres",VALUE(L41)-VALUE(Y41),0)</f>
        <v>0</v>
      </c>
      <c r="AC41" s="88">
        <f t="shared" ref="AC41:AC72" si="24">$S41*IF(AND(F41&lt;&gt;"",K41&gt;0),K41,0)</f>
        <v>0</v>
      </c>
      <c r="AD41" s="88">
        <f t="shared" ref="AD41:AD72" si="25">$S41*IF(AND(H41&lt;&gt;"",H41&lt;&gt;"  -  ",K41&gt;0),K41,0)</f>
        <v>0</v>
      </c>
      <c r="AE41" s="88">
        <f t="shared" ref="AE41:AE72" si="26">$S41*IF(AND(I41&lt;&gt;"",I41&lt;&gt;" - ",K41&gt;0),K41,0)</f>
        <v>0</v>
      </c>
      <c r="AF41" s="88">
        <f t="shared" ref="AF41:AF72" si="27">$S41*IF(AND(J41&lt;&gt;"",J41&lt;&gt;" - ",K41&gt;0),K41,0)</f>
        <v>0</v>
      </c>
      <c r="AH41" s="74">
        <f>$S41*IF(AND(T41&lt;&gt;"",X41&gt;0),X41*VLOOKUP(T41,Llistes!$C$13:$E$17,3,FALSE),0)</f>
        <v>0</v>
      </c>
      <c r="AI41" s="74">
        <f>$S41*IF(AND(U41&lt;&gt;"",X41&gt;0),X41*VLOOKUP(U41,Llistes!$C$21:$E$23,3,FALSE),0)</f>
        <v>0</v>
      </c>
      <c r="AJ41" s="74">
        <f t="shared" si="14"/>
        <v>0</v>
      </c>
      <c r="AK41" s="74">
        <f t="shared" si="15"/>
        <v>0</v>
      </c>
      <c r="AL41" s="74">
        <f t="shared" si="16"/>
        <v>0</v>
      </c>
      <c r="AN41" s="164">
        <f t="shared" si="17"/>
        <v>0</v>
      </c>
    </row>
    <row r="42" spans="4:40" x14ac:dyDescent="0.25">
      <c r="D42" s="67"/>
      <c r="E42" s="34"/>
      <c r="F42" s="138"/>
      <c r="G42" s="138"/>
      <c r="H42" s="35"/>
      <c r="I42" s="35"/>
      <c r="J42" s="35"/>
      <c r="K42" s="138"/>
      <c r="L42" s="251">
        <f t="shared" si="18"/>
        <v>0</v>
      </c>
      <c r="M42" s="115">
        <f t="shared" si="12"/>
        <v>0</v>
      </c>
      <c r="N42" s="248">
        <f t="shared" si="13"/>
        <v>0</v>
      </c>
      <c r="O42" s="254"/>
      <c r="Q42" s="91"/>
      <c r="S42" s="91">
        <f t="shared" si="19"/>
        <v>0</v>
      </c>
      <c r="U42" s="74">
        <f>$S42*IF(AND(F42&lt;&gt;"",K42&gt;0),K42*VLOOKUP(F42,Llistes!$C$13:$E$17,3,FALSE),0)</f>
        <v>0</v>
      </c>
      <c r="V42" s="74">
        <f>$S42*IF(AND(H42&lt;&gt;"",K42&gt;0),K42*VLOOKUP(H42,Llistes!$C$21:$E$23,3,FALSE),0)</f>
        <v>0</v>
      </c>
      <c r="W42" s="74">
        <f t="shared" si="20"/>
        <v>0</v>
      </c>
      <c r="X42" s="74">
        <f t="shared" si="21"/>
        <v>0</v>
      </c>
      <c r="Y42" s="74">
        <f t="shared" si="22"/>
        <v>0</v>
      </c>
      <c r="AA42" s="164">
        <f t="shared" si="23"/>
        <v>0</v>
      </c>
      <c r="AC42" s="88">
        <f t="shared" si="24"/>
        <v>0</v>
      </c>
      <c r="AD42" s="88">
        <f t="shared" si="25"/>
        <v>0</v>
      </c>
      <c r="AE42" s="88">
        <f t="shared" si="26"/>
        <v>0</v>
      </c>
      <c r="AF42" s="88">
        <f t="shared" si="27"/>
        <v>0</v>
      </c>
      <c r="AH42" s="74">
        <f>$S42*IF(AND(T42&lt;&gt;"",X42&gt;0),X42*VLOOKUP(T42,Llistes!$C$13:$E$17,3,FALSE),0)</f>
        <v>0</v>
      </c>
      <c r="AI42" s="74">
        <f>$S42*IF(AND(U42&lt;&gt;"",X42&gt;0),X42*VLOOKUP(U42,Llistes!$C$21:$E$23,3,FALSE),0)</f>
        <v>0</v>
      </c>
      <c r="AJ42" s="74">
        <f t="shared" si="14"/>
        <v>0</v>
      </c>
      <c r="AK42" s="74">
        <f t="shared" si="15"/>
        <v>0</v>
      </c>
      <c r="AL42" s="74">
        <f t="shared" si="16"/>
        <v>0</v>
      </c>
      <c r="AN42" s="164">
        <f t="shared" si="17"/>
        <v>0</v>
      </c>
    </row>
    <row r="43" spans="4:40" x14ac:dyDescent="0.25">
      <c r="D43" s="67"/>
      <c r="E43" s="34"/>
      <c r="F43" s="138"/>
      <c r="G43" s="138"/>
      <c r="H43" s="35"/>
      <c r="I43" s="35"/>
      <c r="J43" s="35"/>
      <c r="K43" s="138"/>
      <c r="L43" s="251">
        <f t="shared" si="18"/>
        <v>0</v>
      </c>
      <c r="M43" s="115">
        <f t="shared" si="12"/>
        <v>0</v>
      </c>
      <c r="N43" s="248">
        <f t="shared" si="13"/>
        <v>0</v>
      </c>
      <c r="O43" s="254"/>
      <c r="Q43" s="91"/>
      <c r="S43" s="91">
        <f t="shared" si="19"/>
        <v>0</v>
      </c>
      <c r="U43" s="74">
        <f>$S43*IF(AND(F43&lt;&gt;"",K43&gt;0),K43*VLOOKUP(F43,Llistes!$C$13:$E$17,3,FALSE),0)</f>
        <v>0</v>
      </c>
      <c r="V43" s="74">
        <f>$S43*IF(AND(H43&lt;&gt;"",K43&gt;0),K43*VLOOKUP(H43,Llistes!$C$21:$E$23,3,FALSE),0)</f>
        <v>0</v>
      </c>
      <c r="W43" s="74">
        <f t="shared" si="20"/>
        <v>0</v>
      </c>
      <c r="X43" s="74">
        <f t="shared" si="21"/>
        <v>0</v>
      </c>
      <c r="Y43" s="74">
        <f t="shared" si="22"/>
        <v>0</v>
      </c>
      <c r="AA43" s="164">
        <f t="shared" si="23"/>
        <v>0</v>
      </c>
      <c r="AC43" s="88">
        <f t="shared" si="24"/>
        <v>0</v>
      </c>
      <c r="AD43" s="88">
        <f t="shared" si="25"/>
        <v>0</v>
      </c>
      <c r="AE43" s="88">
        <f t="shared" si="26"/>
        <v>0</v>
      </c>
      <c r="AF43" s="88">
        <f t="shared" si="27"/>
        <v>0</v>
      </c>
      <c r="AH43" s="74">
        <f>$S43*IF(AND(T43&lt;&gt;"",X43&gt;0),X43*VLOOKUP(T43,Llistes!$C$13:$E$17,3,FALSE),0)</f>
        <v>0</v>
      </c>
      <c r="AI43" s="74">
        <f>$S43*IF(AND(U43&lt;&gt;"",X43&gt;0),X43*VLOOKUP(U43,Llistes!$C$21:$E$23,3,FALSE),0)</f>
        <v>0</v>
      </c>
      <c r="AJ43" s="74">
        <f t="shared" si="14"/>
        <v>0</v>
      </c>
      <c r="AK43" s="74">
        <f t="shared" si="15"/>
        <v>0</v>
      </c>
      <c r="AL43" s="74">
        <f t="shared" si="16"/>
        <v>0</v>
      </c>
      <c r="AN43" s="164">
        <f t="shared" si="17"/>
        <v>0</v>
      </c>
    </row>
    <row r="44" spans="4:40" x14ac:dyDescent="0.25">
      <c r="D44" s="67"/>
      <c r="E44" s="34"/>
      <c r="F44" s="138"/>
      <c r="G44" s="138"/>
      <c r="H44" s="35"/>
      <c r="I44" s="35"/>
      <c r="J44" s="35"/>
      <c r="K44" s="138"/>
      <c r="L44" s="251">
        <f t="shared" si="18"/>
        <v>0</v>
      </c>
      <c r="M44" s="115">
        <f t="shared" si="12"/>
        <v>0</v>
      </c>
      <c r="N44" s="248">
        <f t="shared" si="13"/>
        <v>0</v>
      </c>
      <c r="O44" s="254"/>
      <c r="Q44" s="91"/>
      <c r="S44" s="91">
        <f t="shared" si="19"/>
        <v>0</v>
      </c>
      <c r="U44" s="74">
        <f>$S44*IF(AND(F44&lt;&gt;"",K44&gt;0),K44*VLOOKUP(F44,Llistes!$C$13:$E$17,3,FALSE),0)</f>
        <v>0</v>
      </c>
      <c r="V44" s="74">
        <f>$S44*IF(AND(H44&lt;&gt;"",K44&gt;0),K44*VLOOKUP(H44,Llistes!$C$21:$E$23,3,FALSE),0)</f>
        <v>0</v>
      </c>
      <c r="W44" s="74">
        <f t="shared" si="20"/>
        <v>0</v>
      </c>
      <c r="X44" s="74">
        <f t="shared" si="21"/>
        <v>0</v>
      </c>
      <c r="Y44" s="74">
        <f t="shared" si="22"/>
        <v>0</v>
      </c>
      <c r="AA44" s="164">
        <f t="shared" si="23"/>
        <v>0</v>
      </c>
      <c r="AC44" s="88">
        <f t="shared" si="24"/>
        <v>0</v>
      </c>
      <c r="AD44" s="88">
        <f t="shared" si="25"/>
        <v>0</v>
      </c>
      <c r="AE44" s="88">
        <f t="shared" si="26"/>
        <v>0</v>
      </c>
      <c r="AF44" s="88">
        <f t="shared" si="27"/>
        <v>0</v>
      </c>
      <c r="AH44" s="74">
        <f>$S44*IF(AND(T44&lt;&gt;"",X44&gt;0),X44*VLOOKUP(T44,Llistes!$C$13:$E$17,3,FALSE),0)</f>
        <v>0</v>
      </c>
      <c r="AI44" s="74">
        <f>$S44*IF(AND(U44&lt;&gt;"",X44&gt;0),X44*VLOOKUP(U44,Llistes!$C$21:$E$23,3,FALSE),0)</f>
        <v>0</v>
      </c>
      <c r="AJ44" s="74">
        <f t="shared" si="14"/>
        <v>0</v>
      </c>
      <c r="AK44" s="74">
        <f t="shared" si="15"/>
        <v>0</v>
      </c>
      <c r="AL44" s="74">
        <f t="shared" si="16"/>
        <v>0</v>
      </c>
      <c r="AN44" s="164">
        <f t="shared" si="17"/>
        <v>0</v>
      </c>
    </row>
    <row r="45" spans="4:40" x14ac:dyDescent="0.25">
      <c r="D45" s="67"/>
      <c r="E45" s="34"/>
      <c r="F45" s="138"/>
      <c r="G45" s="138"/>
      <c r="H45" s="35"/>
      <c r="I45" s="35"/>
      <c r="J45" s="35"/>
      <c r="K45" s="138"/>
      <c r="L45" s="251">
        <f t="shared" si="18"/>
        <v>0</v>
      </c>
      <c r="M45" s="115">
        <f t="shared" si="12"/>
        <v>0</v>
      </c>
      <c r="N45" s="248">
        <f t="shared" si="13"/>
        <v>0</v>
      </c>
      <c r="O45" s="254"/>
      <c r="Q45" s="91"/>
      <c r="S45" s="91">
        <f t="shared" si="19"/>
        <v>0</v>
      </c>
      <c r="U45" s="74">
        <f>$S45*IF(AND(F45&lt;&gt;"",K45&gt;0),K45*VLOOKUP(F45,Llistes!$C$13:$E$17,3,FALSE),0)</f>
        <v>0</v>
      </c>
      <c r="V45" s="74">
        <f>$S45*IF(AND(H45&lt;&gt;"",K45&gt;0),K45*VLOOKUP(H45,Llistes!$C$21:$E$23,3,FALSE),0)</f>
        <v>0</v>
      </c>
      <c r="W45" s="74">
        <f t="shared" si="20"/>
        <v>0</v>
      </c>
      <c r="X45" s="74">
        <f t="shared" si="21"/>
        <v>0</v>
      </c>
      <c r="Y45" s="74">
        <f t="shared" si="22"/>
        <v>0</v>
      </c>
      <c r="AA45" s="164">
        <f t="shared" si="23"/>
        <v>0</v>
      </c>
      <c r="AC45" s="88">
        <f t="shared" si="24"/>
        <v>0</v>
      </c>
      <c r="AD45" s="88">
        <f t="shared" si="25"/>
        <v>0</v>
      </c>
      <c r="AE45" s="88">
        <f t="shared" si="26"/>
        <v>0</v>
      </c>
      <c r="AF45" s="88">
        <f t="shared" si="27"/>
        <v>0</v>
      </c>
      <c r="AH45" s="74">
        <f>$S45*IF(AND(T45&lt;&gt;"",X45&gt;0),X45*VLOOKUP(T45,Llistes!$C$13:$E$17,3,FALSE),0)</f>
        <v>0</v>
      </c>
      <c r="AI45" s="74">
        <f>$S45*IF(AND(U45&lt;&gt;"",X45&gt;0),X45*VLOOKUP(U45,Llistes!$C$21:$E$23,3,FALSE),0)</f>
        <v>0</v>
      </c>
      <c r="AJ45" s="74">
        <f t="shared" si="14"/>
        <v>0</v>
      </c>
      <c r="AK45" s="74">
        <f t="shared" si="15"/>
        <v>0</v>
      </c>
      <c r="AL45" s="74">
        <f t="shared" si="16"/>
        <v>0</v>
      </c>
      <c r="AN45" s="164">
        <f t="shared" si="17"/>
        <v>0</v>
      </c>
    </row>
    <row r="46" spans="4:40" x14ac:dyDescent="0.25">
      <c r="D46" s="67"/>
      <c r="E46" s="34"/>
      <c r="F46" s="138"/>
      <c r="G46" s="138"/>
      <c r="H46" s="35"/>
      <c r="I46" s="35"/>
      <c r="J46" s="35"/>
      <c r="K46" s="138"/>
      <c r="L46" s="251">
        <f t="shared" si="18"/>
        <v>0</v>
      </c>
      <c r="M46" s="115">
        <f t="shared" si="12"/>
        <v>0</v>
      </c>
      <c r="N46" s="248">
        <f t="shared" si="13"/>
        <v>0</v>
      </c>
      <c r="O46" s="254"/>
      <c r="Q46" s="91"/>
      <c r="S46" s="91">
        <f t="shared" si="19"/>
        <v>0</v>
      </c>
      <c r="U46" s="74">
        <f>$S46*IF(AND(F46&lt;&gt;"",K46&gt;0),K46*VLOOKUP(F46,Llistes!$C$13:$E$17,3,FALSE),0)</f>
        <v>0</v>
      </c>
      <c r="V46" s="74">
        <f>$S46*IF(AND(H46&lt;&gt;"",K46&gt;0),K46*VLOOKUP(H46,Llistes!$C$21:$E$23,3,FALSE),0)</f>
        <v>0</v>
      </c>
      <c r="W46" s="74">
        <f t="shared" si="20"/>
        <v>0</v>
      </c>
      <c r="X46" s="74">
        <f t="shared" si="21"/>
        <v>0</v>
      </c>
      <c r="Y46" s="74">
        <f t="shared" si="22"/>
        <v>0</v>
      </c>
      <c r="AA46" s="164">
        <f t="shared" si="23"/>
        <v>0</v>
      </c>
      <c r="AC46" s="88">
        <f t="shared" si="24"/>
        <v>0</v>
      </c>
      <c r="AD46" s="88">
        <f t="shared" si="25"/>
        <v>0</v>
      </c>
      <c r="AE46" s="88">
        <f t="shared" si="26"/>
        <v>0</v>
      </c>
      <c r="AF46" s="88">
        <f t="shared" si="27"/>
        <v>0</v>
      </c>
      <c r="AH46" s="74">
        <f>$S46*IF(AND(T46&lt;&gt;"",X46&gt;0),X46*VLOOKUP(T46,Llistes!$C$13:$E$17,3,FALSE),0)</f>
        <v>0</v>
      </c>
      <c r="AI46" s="74">
        <f>$S46*IF(AND(U46&lt;&gt;"",X46&gt;0),X46*VLOOKUP(U46,Llistes!$C$21:$E$23,3,FALSE),0)</f>
        <v>0</v>
      </c>
      <c r="AJ46" s="74">
        <f t="shared" si="14"/>
        <v>0</v>
      </c>
      <c r="AK46" s="74">
        <f t="shared" si="15"/>
        <v>0</v>
      </c>
      <c r="AL46" s="74">
        <f t="shared" si="16"/>
        <v>0</v>
      </c>
      <c r="AN46" s="164">
        <f t="shared" si="17"/>
        <v>0</v>
      </c>
    </row>
    <row r="47" spans="4:40" x14ac:dyDescent="0.25">
      <c r="D47" s="67"/>
      <c r="E47" s="34"/>
      <c r="F47" s="138"/>
      <c r="G47" s="138"/>
      <c r="H47" s="35"/>
      <c r="I47" s="35"/>
      <c r="J47" s="35"/>
      <c r="K47" s="138"/>
      <c r="L47" s="251">
        <f t="shared" si="18"/>
        <v>0</v>
      </c>
      <c r="M47" s="115">
        <f t="shared" si="12"/>
        <v>0</v>
      </c>
      <c r="N47" s="248">
        <f t="shared" si="13"/>
        <v>0</v>
      </c>
      <c r="O47" s="254"/>
      <c r="Q47" s="91"/>
      <c r="S47" s="91">
        <f t="shared" si="19"/>
        <v>0</v>
      </c>
      <c r="U47" s="74">
        <f>$S47*IF(AND(F47&lt;&gt;"",K47&gt;0),K47*VLOOKUP(F47,Llistes!$C$13:$E$17,3,FALSE),0)</f>
        <v>0</v>
      </c>
      <c r="V47" s="74">
        <f>$S47*IF(AND(H47&lt;&gt;"",K47&gt;0),K47*VLOOKUP(H47,Llistes!$C$21:$E$23,3,FALSE),0)</f>
        <v>0</v>
      </c>
      <c r="W47" s="74">
        <f t="shared" si="20"/>
        <v>0</v>
      </c>
      <c r="X47" s="74">
        <f t="shared" si="21"/>
        <v>0</v>
      </c>
      <c r="Y47" s="74">
        <f t="shared" si="22"/>
        <v>0</v>
      </c>
      <c r="AA47" s="164">
        <f t="shared" si="23"/>
        <v>0</v>
      </c>
      <c r="AC47" s="88">
        <f t="shared" si="24"/>
        <v>0</v>
      </c>
      <c r="AD47" s="88">
        <f t="shared" si="25"/>
        <v>0</v>
      </c>
      <c r="AE47" s="88">
        <f t="shared" si="26"/>
        <v>0</v>
      </c>
      <c r="AF47" s="88">
        <f t="shared" si="27"/>
        <v>0</v>
      </c>
      <c r="AH47" s="74">
        <f>$S47*IF(AND(T47&lt;&gt;"",X47&gt;0),X47*VLOOKUP(T47,Llistes!$C$13:$E$17,3,FALSE),0)</f>
        <v>0</v>
      </c>
      <c r="AI47" s="74">
        <f>$S47*IF(AND(U47&lt;&gt;"",X47&gt;0),X47*VLOOKUP(U47,Llistes!$C$21:$E$23,3,FALSE),0)</f>
        <v>0</v>
      </c>
      <c r="AJ47" s="74">
        <f t="shared" si="14"/>
        <v>0</v>
      </c>
      <c r="AK47" s="74">
        <f t="shared" si="15"/>
        <v>0</v>
      </c>
      <c r="AL47" s="74">
        <f t="shared" si="16"/>
        <v>0</v>
      </c>
      <c r="AN47" s="164">
        <f t="shared" si="17"/>
        <v>0</v>
      </c>
    </row>
    <row r="48" spans="4:40" x14ac:dyDescent="0.25">
      <c r="D48" s="67"/>
      <c r="E48" s="34"/>
      <c r="F48" s="138"/>
      <c r="G48" s="138"/>
      <c r="H48" s="35"/>
      <c r="I48" s="35"/>
      <c r="J48" s="35"/>
      <c r="K48" s="138"/>
      <c r="L48" s="251">
        <f t="shared" si="18"/>
        <v>0</v>
      </c>
      <c r="M48" s="115">
        <f t="shared" si="12"/>
        <v>0</v>
      </c>
      <c r="N48" s="248">
        <f t="shared" si="13"/>
        <v>0</v>
      </c>
      <c r="O48" s="254"/>
      <c r="Q48" s="91"/>
      <c r="S48" s="91">
        <f t="shared" si="19"/>
        <v>0</v>
      </c>
      <c r="U48" s="74">
        <f>$S48*IF(AND(F48&lt;&gt;"",K48&gt;0),K48*VLOOKUP(F48,Llistes!$C$13:$E$17,3,FALSE),0)</f>
        <v>0</v>
      </c>
      <c r="V48" s="74">
        <f>$S48*IF(AND(H48&lt;&gt;"",K48&gt;0),K48*VLOOKUP(H48,Llistes!$C$21:$E$23,3,FALSE),0)</f>
        <v>0</v>
      </c>
      <c r="W48" s="74">
        <f t="shared" si="20"/>
        <v>0</v>
      </c>
      <c r="X48" s="74">
        <f t="shared" si="21"/>
        <v>0</v>
      </c>
      <c r="Y48" s="74">
        <f t="shared" si="22"/>
        <v>0</v>
      </c>
      <c r="AA48" s="164">
        <f t="shared" si="23"/>
        <v>0</v>
      </c>
      <c r="AC48" s="88">
        <f t="shared" si="24"/>
        <v>0</v>
      </c>
      <c r="AD48" s="88">
        <f t="shared" si="25"/>
        <v>0</v>
      </c>
      <c r="AE48" s="88">
        <f t="shared" si="26"/>
        <v>0</v>
      </c>
      <c r="AF48" s="88">
        <f t="shared" si="27"/>
        <v>0</v>
      </c>
      <c r="AH48" s="74">
        <f>$S48*IF(AND(T48&lt;&gt;"",X48&gt;0),X48*VLOOKUP(T48,Llistes!$C$13:$E$17,3,FALSE),0)</f>
        <v>0</v>
      </c>
      <c r="AI48" s="74">
        <f>$S48*IF(AND(U48&lt;&gt;"",X48&gt;0),X48*VLOOKUP(U48,Llistes!$C$21:$E$23,3,FALSE),0)</f>
        <v>0</v>
      </c>
      <c r="AJ48" s="74">
        <f t="shared" si="14"/>
        <v>0</v>
      </c>
      <c r="AK48" s="74">
        <f t="shared" si="15"/>
        <v>0</v>
      </c>
      <c r="AL48" s="74">
        <f t="shared" si="16"/>
        <v>0</v>
      </c>
      <c r="AN48" s="164">
        <f t="shared" si="17"/>
        <v>0</v>
      </c>
    </row>
    <row r="49" spans="4:40" x14ac:dyDescent="0.25">
      <c r="D49" s="67"/>
      <c r="E49" s="34"/>
      <c r="F49" s="138"/>
      <c r="G49" s="138"/>
      <c r="H49" s="35"/>
      <c r="I49" s="35"/>
      <c r="J49" s="35"/>
      <c r="K49" s="138"/>
      <c r="L49" s="251">
        <f t="shared" si="18"/>
        <v>0</v>
      </c>
      <c r="M49" s="115">
        <f t="shared" si="12"/>
        <v>0</v>
      </c>
      <c r="N49" s="248">
        <f t="shared" si="13"/>
        <v>0</v>
      </c>
      <c r="O49" s="254"/>
      <c r="Q49" s="91"/>
      <c r="S49" s="91">
        <f t="shared" si="19"/>
        <v>0</v>
      </c>
      <c r="U49" s="74">
        <f>$S49*IF(AND(F49&lt;&gt;"",K49&gt;0),K49*VLOOKUP(F49,Llistes!$C$13:$E$17,3,FALSE),0)</f>
        <v>0</v>
      </c>
      <c r="V49" s="74">
        <f>$S49*IF(AND(H49&lt;&gt;"",K49&gt;0),K49*VLOOKUP(H49,Llistes!$C$21:$E$23,3,FALSE),0)</f>
        <v>0</v>
      </c>
      <c r="W49" s="74">
        <f t="shared" si="20"/>
        <v>0</v>
      </c>
      <c r="X49" s="74">
        <f t="shared" si="21"/>
        <v>0</v>
      </c>
      <c r="Y49" s="74">
        <f t="shared" si="22"/>
        <v>0</v>
      </c>
      <c r="AA49" s="164">
        <f t="shared" si="23"/>
        <v>0</v>
      </c>
      <c r="AC49" s="88">
        <f t="shared" si="24"/>
        <v>0</v>
      </c>
      <c r="AD49" s="88">
        <f t="shared" si="25"/>
        <v>0</v>
      </c>
      <c r="AE49" s="88">
        <f t="shared" si="26"/>
        <v>0</v>
      </c>
      <c r="AF49" s="88">
        <f t="shared" si="27"/>
        <v>0</v>
      </c>
      <c r="AH49" s="74">
        <f>$S49*IF(AND(T49&lt;&gt;"",X49&gt;0),X49*VLOOKUP(T49,Llistes!$C$13:$E$17,3,FALSE),0)</f>
        <v>0</v>
      </c>
      <c r="AI49" s="74">
        <f>$S49*IF(AND(U49&lt;&gt;"",X49&gt;0),X49*VLOOKUP(U49,Llistes!$C$21:$E$23,3,FALSE),0)</f>
        <v>0</v>
      </c>
      <c r="AJ49" s="74">
        <f t="shared" si="14"/>
        <v>0</v>
      </c>
      <c r="AK49" s="74">
        <f t="shared" si="15"/>
        <v>0</v>
      </c>
      <c r="AL49" s="74">
        <f t="shared" si="16"/>
        <v>0</v>
      </c>
      <c r="AN49" s="164">
        <f t="shared" si="17"/>
        <v>0</v>
      </c>
    </row>
    <row r="50" spans="4:40" x14ac:dyDescent="0.25">
      <c r="D50" s="67"/>
      <c r="E50" s="34"/>
      <c r="F50" s="138"/>
      <c r="G50" s="138"/>
      <c r="H50" s="35"/>
      <c r="I50" s="35"/>
      <c r="J50" s="35"/>
      <c r="K50" s="138"/>
      <c r="L50" s="251">
        <f t="shared" si="18"/>
        <v>0</v>
      </c>
      <c r="M50" s="115">
        <f t="shared" si="12"/>
        <v>0</v>
      </c>
      <c r="N50" s="248">
        <f t="shared" si="13"/>
        <v>0</v>
      </c>
      <c r="O50" s="254"/>
      <c r="Q50" s="91"/>
      <c r="S50" s="91">
        <f t="shared" si="19"/>
        <v>0</v>
      </c>
      <c r="U50" s="74">
        <f>$S50*IF(AND(F50&lt;&gt;"",K50&gt;0),K50*VLOOKUP(F50,Llistes!$C$13:$E$17,3,FALSE),0)</f>
        <v>0</v>
      </c>
      <c r="V50" s="74">
        <f>$S50*IF(AND(H50&lt;&gt;"",K50&gt;0),K50*VLOOKUP(H50,Llistes!$C$21:$E$23,3,FALSE),0)</f>
        <v>0</v>
      </c>
      <c r="W50" s="74">
        <f t="shared" si="20"/>
        <v>0</v>
      </c>
      <c r="X50" s="74">
        <f t="shared" si="21"/>
        <v>0</v>
      </c>
      <c r="Y50" s="74">
        <f t="shared" si="22"/>
        <v>0</v>
      </c>
      <c r="AA50" s="164">
        <f t="shared" si="23"/>
        <v>0</v>
      </c>
      <c r="AC50" s="88">
        <f t="shared" si="24"/>
        <v>0</v>
      </c>
      <c r="AD50" s="88">
        <f t="shared" si="25"/>
        <v>0</v>
      </c>
      <c r="AE50" s="88">
        <f t="shared" si="26"/>
        <v>0</v>
      </c>
      <c r="AF50" s="88">
        <f t="shared" si="27"/>
        <v>0</v>
      </c>
      <c r="AH50" s="74">
        <f>$S50*IF(AND(T50&lt;&gt;"",X50&gt;0),X50*VLOOKUP(T50,Llistes!$C$13:$E$17,3,FALSE),0)</f>
        <v>0</v>
      </c>
      <c r="AI50" s="74">
        <f>$S50*IF(AND(U50&lt;&gt;"",X50&gt;0),X50*VLOOKUP(U50,Llistes!$C$21:$E$23,3,FALSE),0)</f>
        <v>0</v>
      </c>
      <c r="AJ50" s="74">
        <f t="shared" si="14"/>
        <v>0</v>
      </c>
      <c r="AK50" s="74">
        <f t="shared" si="15"/>
        <v>0</v>
      </c>
      <c r="AL50" s="74">
        <f t="shared" si="16"/>
        <v>0</v>
      </c>
      <c r="AN50" s="164">
        <f t="shared" si="17"/>
        <v>0</v>
      </c>
    </row>
    <row r="51" spans="4:40" x14ac:dyDescent="0.25">
      <c r="D51" s="67"/>
      <c r="E51" s="34"/>
      <c r="F51" s="138"/>
      <c r="G51" s="138"/>
      <c r="H51" s="35"/>
      <c r="I51" s="35"/>
      <c r="J51" s="35"/>
      <c r="K51" s="138"/>
      <c r="L51" s="251">
        <f t="shared" si="18"/>
        <v>0</v>
      </c>
      <c r="M51" s="115">
        <f t="shared" si="12"/>
        <v>0</v>
      </c>
      <c r="N51" s="248">
        <f t="shared" si="13"/>
        <v>0</v>
      </c>
      <c r="O51" s="254"/>
      <c r="Q51" s="91"/>
      <c r="S51" s="91">
        <f t="shared" si="19"/>
        <v>0</v>
      </c>
      <c r="U51" s="74">
        <f>$S51*IF(AND(F51&lt;&gt;"",K51&gt;0),K51*VLOOKUP(F51,Llistes!$C$13:$E$17,3,FALSE),0)</f>
        <v>0</v>
      </c>
      <c r="V51" s="74">
        <f>$S51*IF(AND(H51&lt;&gt;"",K51&gt;0),K51*VLOOKUP(H51,Llistes!$C$21:$E$23,3,FALSE),0)</f>
        <v>0</v>
      </c>
      <c r="W51" s="74">
        <f t="shared" si="20"/>
        <v>0</v>
      </c>
      <c r="X51" s="74">
        <f t="shared" si="21"/>
        <v>0</v>
      </c>
      <c r="Y51" s="74">
        <f t="shared" si="22"/>
        <v>0</v>
      </c>
      <c r="AA51" s="164">
        <f t="shared" si="23"/>
        <v>0</v>
      </c>
      <c r="AC51" s="88">
        <f t="shared" si="24"/>
        <v>0</v>
      </c>
      <c r="AD51" s="88">
        <f t="shared" si="25"/>
        <v>0</v>
      </c>
      <c r="AE51" s="88">
        <f t="shared" si="26"/>
        <v>0</v>
      </c>
      <c r="AF51" s="88">
        <f t="shared" si="27"/>
        <v>0</v>
      </c>
      <c r="AH51" s="74">
        <f>$S51*IF(AND(T51&lt;&gt;"",X51&gt;0),X51*VLOOKUP(T51,Llistes!$C$13:$E$17,3,FALSE),0)</f>
        <v>0</v>
      </c>
      <c r="AI51" s="74">
        <f>$S51*IF(AND(U51&lt;&gt;"",X51&gt;0),X51*VLOOKUP(U51,Llistes!$C$21:$E$23,3,FALSE),0)</f>
        <v>0</v>
      </c>
      <c r="AJ51" s="74">
        <f t="shared" si="14"/>
        <v>0</v>
      </c>
      <c r="AK51" s="74">
        <f t="shared" si="15"/>
        <v>0</v>
      </c>
      <c r="AL51" s="74">
        <f t="shared" si="16"/>
        <v>0</v>
      </c>
      <c r="AN51" s="164">
        <f t="shared" si="17"/>
        <v>0</v>
      </c>
    </row>
    <row r="52" spans="4:40" x14ac:dyDescent="0.25">
      <c r="D52" s="67"/>
      <c r="E52" s="34"/>
      <c r="F52" s="138"/>
      <c r="G52" s="138"/>
      <c r="H52" s="35"/>
      <c r="I52" s="35"/>
      <c r="J52" s="35"/>
      <c r="K52" s="138"/>
      <c r="L52" s="251">
        <f t="shared" si="18"/>
        <v>0</v>
      </c>
      <c r="M52" s="115">
        <f t="shared" si="12"/>
        <v>0</v>
      </c>
      <c r="N52" s="248">
        <f t="shared" si="13"/>
        <v>0</v>
      </c>
      <c r="O52" s="254"/>
      <c r="Q52" s="91"/>
      <c r="S52" s="91">
        <f t="shared" si="19"/>
        <v>0</v>
      </c>
      <c r="U52" s="74">
        <f>$S52*IF(AND(F52&lt;&gt;"",K52&gt;0),K52*VLOOKUP(F52,Llistes!$C$13:$E$17,3,FALSE),0)</f>
        <v>0</v>
      </c>
      <c r="V52" s="74">
        <f>$S52*IF(AND(H52&lt;&gt;"",K52&gt;0),K52*VLOOKUP(H52,Llistes!$C$21:$E$23,3,FALSE),0)</f>
        <v>0</v>
      </c>
      <c r="W52" s="74">
        <f t="shared" si="20"/>
        <v>0</v>
      </c>
      <c r="X52" s="74">
        <f t="shared" si="21"/>
        <v>0</v>
      </c>
      <c r="Y52" s="74">
        <f t="shared" si="22"/>
        <v>0</v>
      </c>
      <c r="AA52" s="164">
        <f t="shared" si="23"/>
        <v>0</v>
      </c>
      <c r="AC52" s="88">
        <f t="shared" si="24"/>
        <v>0</v>
      </c>
      <c r="AD52" s="88">
        <f t="shared" si="25"/>
        <v>0</v>
      </c>
      <c r="AE52" s="88">
        <f t="shared" si="26"/>
        <v>0</v>
      </c>
      <c r="AF52" s="88">
        <f t="shared" si="27"/>
        <v>0</v>
      </c>
      <c r="AH52" s="74">
        <f>$S52*IF(AND(T52&lt;&gt;"",X52&gt;0),X52*VLOOKUP(T52,Llistes!$C$13:$E$17,3,FALSE),0)</f>
        <v>0</v>
      </c>
      <c r="AI52" s="74">
        <f>$S52*IF(AND(U52&lt;&gt;"",X52&gt;0),X52*VLOOKUP(U52,Llistes!$C$21:$E$23,3,FALSE),0)</f>
        <v>0</v>
      </c>
      <c r="AJ52" s="74">
        <f t="shared" si="14"/>
        <v>0</v>
      </c>
      <c r="AK52" s="74">
        <f t="shared" si="15"/>
        <v>0</v>
      </c>
      <c r="AL52" s="74">
        <f t="shared" si="16"/>
        <v>0</v>
      </c>
      <c r="AN52" s="164">
        <f t="shared" si="17"/>
        <v>0</v>
      </c>
    </row>
    <row r="53" spans="4:40" x14ac:dyDescent="0.25">
      <c r="D53" s="67"/>
      <c r="E53" s="34"/>
      <c r="F53" s="138"/>
      <c r="G53" s="138"/>
      <c r="H53" s="35"/>
      <c r="I53" s="35"/>
      <c r="J53" s="35"/>
      <c r="K53" s="138"/>
      <c r="L53" s="251">
        <f t="shared" si="18"/>
        <v>0</v>
      </c>
      <c r="M53" s="115">
        <f t="shared" si="12"/>
        <v>0</v>
      </c>
      <c r="N53" s="248">
        <f t="shared" si="13"/>
        <v>0</v>
      </c>
      <c r="O53" s="254"/>
      <c r="Q53" s="91"/>
      <c r="S53" s="91">
        <f t="shared" si="19"/>
        <v>0</v>
      </c>
      <c r="U53" s="74">
        <f>$S53*IF(AND(F53&lt;&gt;"",K53&gt;0),K53*VLOOKUP(F53,Llistes!$C$13:$E$17,3,FALSE),0)</f>
        <v>0</v>
      </c>
      <c r="V53" s="74">
        <f>$S53*IF(AND(H53&lt;&gt;"",K53&gt;0),K53*VLOOKUP(H53,Llistes!$C$21:$E$23,3,FALSE),0)</f>
        <v>0</v>
      </c>
      <c r="W53" s="74">
        <f t="shared" si="20"/>
        <v>0</v>
      </c>
      <c r="X53" s="74">
        <f t="shared" si="21"/>
        <v>0</v>
      </c>
      <c r="Y53" s="74">
        <f t="shared" si="22"/>
        <v>0</v>
      </c>
      <c r="AA53" s="164">
        <f t="shared" si="23"/>
        <v>0</v>
      </c>
      <c r="AC53" s="88">
        <f t="shared" si="24"/>
        <v>0</v>
      </c>
      <c r="AD53" s="88">
        <f t="shared" si="25"/>
        <v>0</v>
      </c>
      <c r="AE53" s="88">
        <f t="shared" si="26"/>
        <v>0</v>
      </c>
      <c r="AF53" s="88">
        <f t="shared" si="27"/>
        <v>0</v>
      </c>
      <c r="AH53" s="74">
        <f>$S53*IF(AND(T53&lt;&gt;"",X53&gt;0),X53*VLOOKUP(T53,Llistes!$C$13:$E$17,3,FALSE),0)</f>
        <v>0</v>
      </c>
      <c r="AI53" s="74">
        <f>$S53*IF(AND(U53&lt;&gt;"",X53&gt;0),X53*VLOOKUP(U53,Llistes!$C$21:$E$23,3,FALSE),0)</f>
        <v>0</v>
      </c>
      <c r="AJ53" s="74">
        <f t="shared" si="14"/>
        <v>0</v>
      </c>
      <c r="AK53" s="74">
        <f t="shared" si="15"/>
        <v>0</v>
      </c>
      <c r="AL53" s="74">
        <f t="shared" si="16"/>
        <v>0</v>
      </c>
      <c r="AN53" s="164">
        <f t="shared" si="17"/>
        <v>0</v>
      </c>
    </row>
    <row r="54" spans="4:40" x14ac:dyDescent="0.25">
      <c r="D54" s="67"/>
      <c r="E54" s="34"/>
      <c r="F54" s="138"/>
      <c r="G54" s="138"/>
      <c r="H54" s="35"/>
      <c r="I54" s="35"/>
      <c r="J54" s="35"/>
      <c r="K54" s="138"/>
      <c r="L54" s="251">
        <f t="shared" si="18"/>
        <v>0</v>
      </c>
      <c r="M54" s="115">
        <f t="shared" si="12"/>
        <v>0</v>
      </c>
      <c r="N54" s="248">
        <f t="shared" si="13"/>
        <v>0</v>
      </c>
      <c r="O54" s="254"/>
      <c r="Q54" s="91"/>
      <c r="S54" s="91">
        <f t="shared" si="19"/>
        <v>0</v>
      </c>
      <c r="U54" s="74">
        <f>$S54*IF(AND(F54&lt;&gt;"",K54&gt;0),K54*VLOOKUP(F54,Llistes!$C$13:$E$17,3,FALSE),0)</f>
        <v>0</v>
      </c>
      <c r="V54" s="74">
        <f>$S54*IF(AND(H54&lt;&gt;"",K54&gt;0),K54*VLOOKUP(H54,Llistes!$C$21:$E$23,3,FALSE),0)</f>
        <v>0</v>
      </c>
      <c r="W54" s="74">
        <f t="shared" si="20"/>
        <v>0</v>
      </c>
      <c r="X54" s="74">
        <f t="shared" si="21"/>
        <v>0</v>
      </c>
      <c r="Y54" s="74">
        <f t="shared" si="22"/>
        <v>0</v>
      </c>
      <c r="AA54" s="164">
        <f t="shared" si="23"/>
        <v>0</v>
      </c>
      <c r="AC54" s="88">
        <f t="shared" si="24"/>
        <v>0</v>
      </c>
      <c r="AD54" s="88">
        <f t="shared" si="25"/>
        <v>0</v>
      </c>
      <c r="AE54" s="88">
        <f t="shared" si="26"/>
        <v>0</v>
      </c>
      <c r="AF54" s="88">
        <f t="shared" si="27"/>
        <v>0</v>
      </c>
      <c r="AH54" s="74">
        <f>$S54*IF(AND(T54&lt;&gt;"",X54&gt;0),X54*VLOOKUP(T54,Llistes!$C$13:$E$17,3,FALSE),0)</f>
        <v>0</v>
      </c>
      <c r="AI54" s="74">
        <f>$S54*IF(AND(U54&lt;&gt;"",X54&gt;0),X54*VLOOKUP(U54,Llistes!$C$21:$E$23,3,FALSE),0)</f>
        <v>0</v>
      </c>
      <c r="AJ54" s="74">
        <f t="shared" si="14"/>
        <v>0</v>
      </c>
      <c r="AK54" s="74">
        <f t="shared" si="15"/>
        <v>0</v>
      </c>
      <c r="AL54" s="74">
        <f t="shared" si="16"/>
        <v>0</v>
      </c>
      <c r="AN54" s="164">
        <f t="shared" si="17"/>
        <v>0</v>
      </c>
    </row>
    <row r="55" spans="4:40" x14ac:dyDescent="0.25">
      <c r="D55" s="67"/>
      <c r="E55" s="34"/>
      <c r="F55" s="138"/>
      <c r="G55" s="138"/>
      <c r="H55" s="35"/>
      <c r="I55" s="35"/>
      <c r="J55" s="35"/>
      <c r="K55" s="138"/>
      <c r="L55" s="251">
        <f t="shared" si="18"/>
        <v>0</v>
      </c>
      <c r="M55" s="115">
        <f t="shared" si="12"/>
        <v>0</v>
      </c>
      <c r="N55" s="248">
        <f t="shared" si="13"/>
        <v>0</v>
      </c>
      <c r="O55" s="254"/>
      <c r="Q55" s="91"/>
      <c r="S55" s="91">
        <f t="shared" si="19"/>
        <v>0</v>
      </c>
      <c r="U55" s="74">
        <f>$S55*IF(AND(F55&lt;&gt;"",K55&gt;0),K55*VLOOKUP(F55,Llistes!$C$13:$E$17,3,FALSE),0)</f>
        <v>0</v>
      </c>
      <c r="V55" s="74">
        <f>$S55*IF(AND(H55&lt;&gt;"",K55&gt;0),K55*VLOOKUP(H55,Llistes!$C$21:$E$23,3,FALSE),0)</f>
        <v>0</v>
      </c>
      <c r="W55" s="74">
        <f t="shared" si="20"/>
        <v>0</v>
      </c>
      <c r="X55" s="74">
        <f t="shared" si="21"/>
        <v>0</v>
      </c>
      <c r="Y55" s="74">
        <f t="shared" si="22"/>
        <v>0</v>
      </c>
      <c r="AA55" s="164">
        <f t="shared" si="23"/>
        <v>0</v>
      </c>
      <c r="AC55" s="88">
        <f t="shared" si="24"/>
        <v>0</v>
      </c>
      <c r="AD55" s="88">
        <f t="shared" si="25"/>
        <v>0</v>
      </c>
      <c r="AE55" s="88">
        <f t="shared" si="26"/>
        <v>0</v>
      </c>
      <c r="AF55" s="88">
        <f t="shared" si="27"/>
        <v>0</v>
      </c>
      <c r="AH55" s="74">
        <f>$S55*IF(AND(T55&lt;&gt;"",X55&gt;0),X55*VLOOKUP(T55,Llistes!$C$13:$E$17,3,FALSE),0)</f>
        <v>0</v>
      </c>
      <c r="AI55" s="74">
        <f>$S55*IF(AND(U55&lt;&gt;"",X55&gt;0),X55*VLOOKUP(U55,Llistes!$C$21:$E$23,3,FALSE),0)</f>
        <v>0</v>
      </c>
      <c r="AJ55" s="74">
        <f t="shared" si="14"/>
        <v>0</v>
      </c>
      <c r="AK55" s="74">
        <f t="shared" si="15"/>
        <v>0</v>
      </c>
      <c r="AL55" s="74">
        <f t="shared" si="16"/>
        <v>0</v>
      </c>
      <c r="AN55" s="164">
        <f t="shared" si="17"/>
        <v>0</v>
      </c>
    </row>
    <row r="56" spans="4:40" x14ac:dyDescent="0.25">
      <c r="D56" s="67"/>
      <c r="E56" s="34"/>
      <c r="F56" s="138"/>
      <c r="G56" s="138"/>
      <c r="H56" s="35"/>
      <c r="I56" s="35"/>
      <c r="J56" s="35"/>
      <c r="K56" s="138"/>
      <c r="L56" s="251">
        <f t="shared" si="18"/>
        <v>0</v>
      </c>
      <c r="M56" s="115">
        <f t="shared" si="12"/>
        <v>0</v>
      </c>
      <c r="N56" s="248">
        <f t="shared" si="13"/>
        <v>0</v>
      </c>
      <c r="O56" s="254"/>
      <c r="Q56" s="91"/>
      <c r="S56" s="91">
        <f t="shared" si="19"/>
        <v>0</v>
      </c>
      <c r="U56" s="74">
        <f>$S56*IF(AND(F56&lt;&gt;"",K56&gt;0),K56*VLOOKUP(F56,Llistes!$C$13:$E$17,3,FALSE),0)</f>
        <v>0</v>
      </c>
      <c r="V56" s="74">
        <f>$S56*IF(AND(H56&lt;&gt;"",K56&gt;0),K56*VLOOKUP(H56,Llistes!$C$21:$E$23,3,FALSE),0)</f>
        <v>0</v>
      </c>
      <c r="W56" s="74">
        <f t="shared" si="20"/>
        <v>0</v>
      </c>
      <c r="X56" s="74">
        <f t="shared" si="21"/>
        <v>0</v>
      </c>
      <c r="Y56" s="74">
        <f t="shared" si="22"/>
        <v>0</v>
      </c>
      <c r="AA56" s="164">
        <f t="shared" si="23"/>
        <v>0</v>
      </c>
      <c r="AC56" s="88">
        <f t="shared" si="24"/>
        <v>0</v>
      </c>
      <c r="AD56" s="88">
        <f t="shared" si="25"/>
        <v>0</v>
      </c>
      <c r="AE56" s="88">
        <f t="shared" si="26"/>
        <v>0</v>
      </c>
      <c r="AF56" s="88">
        <f t="shared" si="27"/>
        <v>0</v>
      </c>
      <c r="AH56" s="74">
        <f>$S56*IF(AND(T56&lt;&gt;"",X56&gt;0),X56*VLOOKUP(T56,Llistes!$C$13:$E$17,3,FALSE),0)</f>
        <v>0</v>
      </c>
      <c r="AI56" s="74">
        <f>$S56*IF(AND(U56&lt;&gt;"",X56&gt;0),X56*VLOOKUP(U56,Llistes!$C$21:$E$23,3,FALSE),0)</f>
        <v>0</v>
      </c>
      <c r="AJ56" s="74">
        <f t="shared" si="14"/>
        <v>0</v>
      </c>
      <c r="AK56" s="74">
        <f t="shared" si="15"/>
        <v>0</v>
      </c>
      <c r="AL56" s="74">
        <f t="shared" si="16"/>
        <v>0</v>
      </c>
      <c r="AN56" s="164">
        <f t="shared" si="17"/>
        <v>0</v>
      </c>
    </row>
    <row r="57" spans="4:40" x14ac:dyDescent="0.25">
      <c r="D57" s="67"/>
      <c r="E57" s="34"/>
      <c r="F57" s="138"/>
      <c r="G57" s="138"/>
      <c r="H57" s="35"/>
      <c r="I57" s="35"/>
      <c r="J57" s="35"/>
      <c r="K57" s="138"/>
      <c r="L57" s="251">
        <f t="shared" si="18"/>
        <v>0</v>
      </c>
      <c r="M57" s="115">
        <f t="shared" si="12"/>
        <v>0</v>
      </c>
      <c r="N57" s="248">
        <f t="shared" si="13"/>
        <v>0</v>
      </c>
      <c r="O57" s="254"/>
      <c r="Q57" s="91"/>
      <c r="S57" s="91">
        <f t="shared" si="19"/>
        <v>0</v>
      </c>
      <c r="U57" s="74">
        <f>$S57*IF(AND(F57&lt;&gt;"",K57&gt;0),K57*VLOOKUP(F57,Llistes!$C$13:$E$17,3,FALSE),0)</f>
        <v>0</v>
      </c>
      <c r="V57" s="74">
        <f>$S57*IF(AND(H57&lt;&gt;"",K57&gt;0),K57*VLOOKUP(H57,Llistes!$C$21:$E$23,3,FALSE),0)</f>
        <v>0</v>
      </c>
      <c r="W57" s="74">
        <f t="shared" si="20"/>
        <v>0</v>
      </c>
      <c r="X57" s="74">
        <f t="shared" si="21"/>
        <v>0</v>
      </c>
      <c r="Y57" s="74">
        <f t="shared" si="22"/>
        <v>0</v>
      </c>
      <c r="AA57" s="164">
        <f t="shared" si="23"/>
        <v>0</v>
      </c>
      <c r="AC57" s="88">
        <f t="shared" si="24"/>
        <v>0</v>
      </c>
      <c r="AD57" s="88">
        <f t="shared" si="25"/>
        <v>0</v>
      </c>
      <c r="AE57" s="88">
        <f t="shared" si="26"/>
        <v>0</v>
      </c>
      <c r="AF57" s="88">
        <f t="shared" si="27"/>
        <v>0</v>
      </c>
      <c r="AH57" s="74">
        <f>$S57*IF(AND(T57&lt;&gt;"",X57&gt;0),X57*VLOOKUP(T57,Llistes!$C$13:$E$17,3,FALSE),0)</f>
        <v>0</v>
      </c>
      <c r="AI57" s="74">
        <f>$S57*IF(AND(U57&lt;&gt;"",X57&gt;0),X57*VLOOKUP(U57,Llistes!$C$21:$E$23,3,FALSE),0)</f>
        <v>0</v>
      </c>
      <c r="AJ57" s="74">
        <f t="shared" si="14"/>
        <v>0</v>
      </c>
      <c r="AK57" s="74">
        <f t="shared" si="15"/>
        <v>0</v>
      </c>
      <c r="AL57" s="74">
        <f t="shared" si="16"/>
        <v>0</v>
      </c>
      <c r="AN57" s="164">
        <f t="shared" si="17"/>
        <v>0</v>
      </c>
    </row>
    <row r="58" spans="4:40" x14ac:dyDescent="0.25">
      <c r="D58" s="67"/>
      <c r="E58" s="34"/>
      <c r="F58" s="138"/>
      <c r="G58" s="138"/>
      <c r="H58" s="35"/>
      <c r="I58" s="35"/>
      <c r="J58" s="35"/>
      <c r="K58" s="138"/>
      <c r="L58" s="251">
        <f t="shared" si="18"/>
        <v>0</v>
      </c>
      <c r="M58" s="115">
        <f t="shared" si="12"/>
        <v>0</v>
      </c>
      <c r="N58" s="248">
        <f t="shared" si="13"/>
        <v>0</v>
      </c>
      <c r="O58" s="254"/>
      <c r="Q58" s="91"/>
      <c r="S58" s="91">
        <f t="shared" si="19"/>
        <v>0</v>
      </c>
      <c r="U58" s="74">
        <f>$S58*IF(AND(F58&lt;&gt;"",K58&gt;0),K58*VLOOKUP(F58,Llistes!$C$13:$E$17,3,FALSE),0)</f>
        <v>0</v>
      </c>
      <c r="V58" s="74">
        <f>$S58*IF(AND(H58&lt;&gt;"",K58&gt;0),K58*VLOOKUP(H58,Llistes!$C$21:$E$23,3,FALSE),0)</f>
        <v>0</v>
      </c>
      <c r="W58" s="74">
        <f t="shared" si="20"/>
        <v>0</v>
      </c>
      <c r="X58" s="74">
        <f t="shared" si="21"/>
        <v>0</v>
      </c>
      <c r="Y58" s="74">
        <f t="shared" si="22"/>
        <v>0</v>
      </c>
      <c r="AA58" s="164">
        <f t="shared" si="23"/>
        <v>0</v>
      </c>
      <c r="AC58" s="88">
        <f t="shared" si="24"/>
        <v>0</v>
      </c>
      <c r="AD58" s="88">
        <f t="shared" si="25"/>
        <v>0</v>
      </c>
      <c r="AE58" s="88">
        <f t="shared" si="26"/>
        <v>0</v>
      </c>
      <c r="AF58" s="88">
        <f t="shared" si="27"/>
        <v>0</v>
      </c>
      <c r="AH58" s="74">
        <f>$S58*IF(AND(T58&lt;&gt;"",X58&gt;0),X58*VLOOKUP(T58,Llistes!$C$13:$E$17,3,FALSE),0)</f>
        <v>0</v>
      </c>
      <c r="AI58" s="74">
        <f>$S58*IF(AND(U58&lt;&gt;"",X58&gt;0),X58*VLOOKUP(U58,Llistes!$C$21:$E$23,3,FALSE),0)</f>
        <v>0</v>
      </c>
      <c r="AJ58" s="74">
        <f t="shared" si="14"/>
        <v>0</v>
      </c>
      <c r="AK58" s="74">
        <f t="shared" si="15"/>
        <v>0</v>
      </c>
      <c r="AL58" s="74">
        <f t="shared" si="16"/>
        <v>0</v>
      </c>
      <c r="AN58" s="164">
        <f t="shared" si="17"/>
        <v>0</v>
      </c>
    </row>
    <row r="59" spans="4:40" x14ac:dyDescent="0.25">
      <c r="D59" s="67"/>
      <c r="E59" s="34"/>
      <c r="F59" s="138"/>
      <c r="G59" s="138"/>
      <c r="H59" s="35"/>
      <c r="I59" s="35"/>
      <c r="J59" s="35"/>
      <c r="K59" s="138"/>
      <c r="L59" s="251">
        <f t="shared" si="18"/>
        <v>0</v>
      </c>
      <c r="M59" s="115">
        <f t="shared" si="12"/>
        <v>0</v>
      </c>
      <c r="N59" s="248">
        <f t="shared" si="13"/>
        <v>0</v>
      </c>
      <c r="O59" s="254"/>
      <c r="Q59" s="91"/>
      <c r="S59" s="91">
        <f t="shared" si="19"/>
        <v>0</v>
      </c>
      <c r="U59" s="74">
        <f>$S59*IF(AND(F59&lt;&gt;"",K59&gt;0),K59*VLOOKUP(F59,Llistes!$C$13:$E$17,3,FALSE),0)</f>
        <v>0</v>
      </c>
      <c r="V59" s="74">
        <f>$S59*IF(AND(H59&lt;&gt;"",K59&gt;0),K59*VLOOKUP(H59,Llistes!$C$21:$E$23,3,FALSE),0)</f>
        <v>0</v>
      </c>
      <c r="W59" s="74">
        <f t="shared" si="20"/>
        <v>0</v>
      </c>
      <c r="X59" s="74">
        <f t="shared" si="21"/>
        <v>0</v>
      </c>
      <c r="Y59" s="74">
        <f t="shared" si="22"/>
        <v>0</v>
      </c>
      <c r="AA59" s="164">
        <f t="shared" si="23"/>
        <v>0</v>
      </c>
      <c r="AC59" s="88">
        <f t="shared" si="24"/>
        <v>0</v>
      </c>
      <c r="AD59" s="88">
        <f t="shared" si="25"/>
        <v>0</v>
      </c>
      <c r="AE59" s="88">
        <f t="shared" si="26"/>
        <v>0</v>
      </c>
      <c r="AF59" s="88">
        <f t="shared" si="27"/>
        <v>0</v>
      </c>
      <c r="AH59" s="74">
        <f>$S59*IF(AND(T59&lt;&gt;"",X59&gt;0),X59*VLOOKUP(T59,Llistes!$C$13:$E$17,3,FALSE),0)</f>
        <v>0</v>
      </c>
      <c r="AI59" s="74">
        <f>$S59*IF(AND(U59&lt;&gt;"",X59&gt;0),X59*VLOOKUP(U59,Llistes!$C$21:$E$23,3,FALSE),0)</f>
        <v>0</v>
      </c>
      <c r="AJ59" s="74">
        <f t="shared" si="14"/>
        <v>0</v>
      </c>
      <c r="AK59" s="74">
        <f t="shared" si="15"/>
        <v>0</v>
      </c>
      <c r="AL59" s="74">
        <f t="shared" si="16"/>
        <v>0</v>
      </c>
      <c r="AN59" s="164">
        <f t="shared" si="17"/>
        <v>0</v>
      </c>
    </row>
    <row r="60" spans="4:40" x14ac:dyDescent="0.25">
      <c r="D60" s="67"/>
      <c r="E60" s="34"/>
      <c r="F60" s="138"/>
      <c r="G60" s="138"/>
      <c r="H60" s="35"/>
      <c r="I60" s="35"/>
      <c r="J60" s="35"/>
      <c r="K60" s="138"/>
      <c r="L60" s="251">
        <f t="shared" si="18"/>
        <v>0</v>
      </c>
      <c r="M60" s="115">
        <f t="shared" si="12"/>
        <v>0</v>
      </c>
      <c r="N60" s="248">
        <f t="shared" si="13"/>
        <v>0</v>
      </c>
      <c r="O60" s="254"/>
      <c r="Q60" s="91"/>
      <c r="S60" s="91">
        <f t="shared" si="19"/>
        <v>0</v>
      </c>
      <c r="U60" s="74">
        <f>$S60*IF(AND(F60&lt;&gt;"",K60&gt;0),K60*VLOOKUP(F60,Llistes!$C$13:$E$17,3,FALSE),0)</f>
        <v>0</v>
      </c>
      <c r="V60" s="74">
        <f>$S60*IF(AND(H60&lt;&gt;"",K60&gt;0),K60*VLOOKUP(H60,Llistes!$C$21:$E$23,3,FALSE),0)</f>
        <v>0</v>
      </c>
      <c r="W60" s="74">
        <f t="shared" si="20"/>
        <v>0</v>
      </c>
      <c r="X60" s="74">
        <f t="shared" si="21"/>
        <v>0</v>
      </c>
      <c r="Y60" s="74">
        <f t="shared" si="22"/>
        <v>0</v>
      </c>
      <c r="AA60" s="164">
        <f t="shared" si="23"/>
        <v>0</v>
      </c>
      <c r="AC60" s="88">
        <f t="shared" si="24"/>
        <v>0</v>
      </c>
      <c r="AD60" s="88">
        <f t="shared" si="25"/>
        <v>0</v>
      </c>
      <c r="AE60" s="88">
        <f t="shared" si="26"/>
        <v>0</v>
      </c>
      <c r="AF60" s="88">
        <f t="shared" si="27"/>
        <v>0</v>
      </c>
      <c r="AH60" s="74">
        <f>$S60*IF(AND(T60&lt;&gt;"",X60&gt;0),X60*VLOOKUP(T60,Llistes!$C$13:$E$17,3,FALSE),0)</f>
        <v>0</v>
      </c>
      <c r="AI60" s="74">
        <f>$S60*IF(AND(U60&lt;&gt;"",X60&gt;0),X60*VLOOKUP(U60,Llistes!$C$21:$E$23,3,FALSE),0)</f>
        <v>0</v>
      </c>
      <c r="AJ60" s="74">
        <f t="shared" si="14"/>
        <v>0</v>
      </c>
      <c r="AK60" s="74">
        <f t="shared" si="15"/>
        <v>0</v>
      </c>
      <c r="AL60" s="74">
        <f t="shared" si="16"/>
        <v>0</v>
      </c>
      <c r="AN60" s="164">
        <f t="shared" si="17"/>
        <v>0</v>
      </c>
    </row>
    <row r="61" spans="4:40" x14ac:dyDescent="0.25">
      <c r="D61" s="67"/>
      <c r="E61" s="34"/>
      <c r="F61" s="138"/>
      <c r="G61" s="138"/>
      <c r="H61" s="35"/>
      <c r="I61" s="35"/>
      <c r="J61" s="35"/>
      <c r="K61" s="138"/>
      <c r="L61" s="251">
        <f t="shared" si="18"/>
        <v>0</v>
      </c>
      <c r="M61" s="115">
        <f t="shared" si="12"/>
        <v>0</v>
      </c>
      <c r="N61" s="248">
        <f t="shared" si="13"/>
        <v>0</v>
      </c>
      <c r="O61" s="254"/>
      <c r="Q61" s="91"/>
      <c r="S61" s="91">
        <f t="shared" si="19"/>
        <v>0</v>
      </c>
      <c r="U61" s="74">
        <f>$S61*IF(AND(F61&lt;&gt;"",K61&gt;0),K61*VLOOKUP(F61,Llistes!$C$13:$E$17,3,FALSE),0)</f>
        <v>0</v>
      </c>
      <c r="V61" s="74">
        <f>$S61*IF(AND(H61&lt;&gt;"",K61&gt;0),K61*VLOOKUP(H61,Llistes!$C$21:$E$23,3,FALSE),0)</f>
        <v>0</v>
      </c>
      <c r="W61" s="74">
        <f t="shared" si="20"/>
        <v>0</v>
      </c>
      <c r="X61" s="74">
        <f t="shared" si="21"/>
        <v>0</v>
      </c>
      <c r="Y61" s="74">
        <f t="shared" si="22"/>
        <v>0</v>
      </c>
      <c r="AA61" s="164">
        <f t="shared" si="23"/>
        <v>0</v>
      </c>
      <c r="AC61" s="88">
        <f t="shared" si="24"/>
        <v>0</v>
      </c>
      <c r="AD61" s="88">
        <f t="shared" si="25"/>
        <v>0</v>
      </c>
      <c r="AE61" s="88">
        <f t="shared" si="26"/>
        <v>0</v>
      </c>
      <c r="AF61" s="88">
        <f t="shared" si="27"/>
        <v>0</v>
      </c>
      <c r="AH61" s="74">
        <f>$S61*IF(AND(T61&lt;&gt;"",X61&gt;0),X61*VLOOKUP(T61,Llistes!$C$13:$E$17,3,FALSE),0)</f>
        <v>0</v>
      </c>
      <c r="AI61" s="74">
        <f>$S61*IF(AND(U61&lt;&gt;"",X61&gt;0),X61*VLOOKUP(U61,Llistes!$C$21:$E$23,3,FALSE),0)</f>
        <v>0</v>
      </c>
      <c r="AJ61" s="74">
        <f t="shared" si="14"/>
        <v>0</v>
      </c>
      <c r="AK61" s="74">
        <f t="shared" si="15"/>
        <v>0</v>
      </c>
      <c r="AL61" s="74">
        <f t="shared" si="16"/>
        <v>0</v>
      </c>
      <c r="AN61" s="164">
        <f t="shared" si="17"/>
        <v>0</v>
      </c>
    </row>
    <row r="62" spans="4:40" x14ac:dyDescent="0.25">
      <c r="D62" s="67"/>
      <c r="E62" s="34"/>
      <c r="F62" s="138"/>
      <c r="G62" s="138"/>
      <c r="H62" s="35"/>
      <c r="I62" s="35"/>
      <c r="J62" s="35"/>
      <c r="K62" s="138"/>
      <c r="L62" s="251">
        <f t="shared" si="18"/>
        <v>0</v>
      </c>
      <c r="M62" s="115">
        <f t="shared" si="12"/>
        <v>0</v>
      </c>
      <c r="N62" s="248">
        <f t="shared" si="13"/>
        <v>0</v>
      </c>
      <c r="O62" s="254"/>
      <c r="Q62" s="91"/>
      <c r="S62" s="91">
        <f t="shared" si="19"/>
        <v>0</v>
      </c>
      <c r="U62" s="74">
        <f>$S62*IF(AND(F62&lt;&gt;"",K62&gt;0),K62*VLOOKUP(F62,Llistes!$C$13:$E$17,3,FALSE),0)</f>
        <v>0</v>
      </c>
      <c r="V62" s="74">
        <f>$S62*IF(AND(H62&lt;&gt;"",K62&gt;0),K62*VLOOKUP(H62,Llistes!$C$21:$E$23,3,FALSE),0)</f>
        <v>0</v>
      </c>
      <c r="W62" s="74">
        <f t="shared" si="20"/>
        <v>0</v>
      </c>
      <c r="X62" s="74">
        <f t="shared" si="21"/>
        <v>0</v>
      </c>
      <c r="Y62" s="74">
        <f t="shared" si="22"/>
        <v>0</v>
      </c>
      <c r="AA62" s="164">
        <f t="shared" si="23"/>
        <v>0</v>
      </c>
      <c r="AC62" s="88">
        <f t="shared" si="24"/>
        <v>0</v>
      </c>
      <c r="AD62" s="88">
        <f t="shared" si="25"/>
        <v>0</v>
      </c>
      <c r="AE62" s="88">
        <f t="shared" si="26"/>
        <v>0</v>
      </c>
      <c r="AF62" s="88">
        <f t="shared" si="27"/>
        <v>0</v>
      </c>
      <c r="AH62" s="74">
        <f>$S62*IF(AND(T62&lt;&gt;"",X62&gt;0),X62*VLOOKUP(T62,Llistes!$C$13:$E$17,3,FALSE),0)</f>
        <v>0</v>
      </c>
      <c r="AI62" s="74">
        <f>$S62*IF(AND(U62&lt;&gt;"",X62&gt;0),X62*VLOOKUP(U62,Llistes!$C$21:$E$23,3,FALSE),0)</f>
        <v>0</v>
      </c>
      <c r="AJ62" s="74">
        <f t="shared" si="14"/>
        <v>0</v>
      </c>
      <c r="AK62" s="74">
        <f t="shared" si="15"/>
        <v>0</v>
      </c>
      <c r="AL62" s="74">
        <f t="shared" si="16"/>
        <v>0</v>
      </c>
      <c r="AN62" s="164">
        <f t="shared" si="17"/>
        <v>0</v>
      </c>
    </row>
    <row r="63" spans="4:40" x14ac:dyDescent="0.25">
      <c r="D63" s="67"/>
      <c r="E63" s="34"/>
      <c r="F63" s="138"/>
      <c r="G63" s="138"/>
      <c r="H63" s="35"/>
      <c r="I63" s="35"/>
      <c r="J63" s="35"/>
      <c r="K63" s="138"/>
      <c r="L63" s="251">
        <f t="shared" si="18"/>
        <v>0</v>
      </c>
      <c r="M63" s="115">
        <f t="shared" si="12"/>
        <v>0</v>
      </c>
      <c r="N63" s="248">
        <f t="shared" si="13"/>
        <v>0</v>
      </c>
      <c r="O63" s="254"/>
      <c r="Q63" s="91"/>
      <c r="S63" s="91">
        <f t="shared" si="19"/>
        <v>0</v>
      </c>
      <c r="U63" s="74">
        <f>$S63*IF(AND(F63&lt;&gt;"",K63&gt;0),K63*VLOOKUP(F63,Llistes!$C$13:$E$17,3,FALSE),0)</f>
        <v>0</v>
      </c>
      <c r="V63" s="74">
        <f>$S63*IF(AND(H63&lt;&gt;"",K63&gt;0),K63*VLOOKUP(H63,Llistes!$C$21:$E$23,3,FALSE),0)</f>
        <v>0</v>
      </c>
      <c r="W63" s="74">
        <f t="shared" si="20"/>
        <v>0</v>
      </c>
      <c r="X63" s="74">
        <f t="shared" si="21"/>
        <v>0</v>
      </c>
      <c r="Y63" s="74">
        <f t="shared" si="22"/>
        <v>0</v>
      </c>
      <c r="AA63" s="164">
        <f t="shared" si="23"/>
        <v>0</v>
      </c>
      <c r="AC63" s="88">
        <f t="shared" si="24"/>
        <v>0</v>
      </c>
      <c r="AD63" s="88">
        <f t="shared" si="25"/>
        <v>0</v>
      </c>
      <c r="AE63" s="88">
        <f t="shared" si="26"/>
        <v>0</v>
      </c>
      <c r="AF63" s="88">
        <f t="shared" si="27"/>
        <v>0</v>
      </c>
      <c r="AH63" s="74">
        <f>$S63*IF(AND(T63&lt;&gt;"",X63&gt;0),X63*VLOOKUP(T63,Llistes!$C$13:$E$17,3,FALSE),0)</f>
        <v>0</v>
      </c>
      <c r="AI63" s="74">
        <f>$S63*IF(AND(U63&lt;&gt;"",X63&gt;0),X63*VLOOKUP(U63,Llistes!$C$21:$E$23,3,FALSE),0)</f>
        <v>0</v>
      </c>
      <c r="AJ63" s="74">
        <f t="shared" si="14"/>
        <v>0</v>
      </c>
      <c r="AK63" s="74">
        <f t="shared" si="15"/>
        <v>0</v>
      </c>
      <c r="AL63" s="74">
        <f t="shared" si="16"/>
        <v>0</v>
      </c>
      <c r="AN63" s="164">
        <f t="shared" si="17"/>
        <v>0</v>
      </c>
    </row>
    <row r="64" spans="4:40" x14ac:dyDescent="0.25">
      <c r="D64" s="67"/>
      <c r="E64" s="34"/>
      <c r="F64" s="138"/>
      <c r="G64" s="138"/>
      <c r="H64" s="35"/>
      <c r="I64" s="35"/>
      <c r="J64" s="35"/>
      <c r="K64" s="138"/>
      <c r="L64" s="251">
        <f t="shared" si="18"/>
        <v>0</v>
      </c>
      <c r="M64" s="115">
        <f t="shared" si="12"/>
        <v>0</v>
      </c>
      <c r="N64" s="248">
        <f t="shared" si="13"/>
        <v>0</v>
      </c>
      <c r="O64" s="254"/>
      <c r="Q64" s="91"/>
      <c r="S64" s="91">
        <f t="shared" si="19"/>
        <v>0</v>
      </c>
      <c r="U64" s="74">
        <f>$S64*IF(AND(F64&lt;&gt;"",K64&gt;0),K64*VLOOKUP(F64,Llistes!$C$13:$E$17,3,FALSE),0)</f>
        <v>0</v>
      </c>
      <c r="V64" s="74">
        <f>$S64*IF(AND(H64&lt;&gt;"",K64&gt;0),K64*VLOOKUP(H64,Llistes!$C$21:$E$23,3,FALSE),0)</f>
        <v>0</v>
      </c>
      <c r="W64" s="74">
        <f t="shared" si="20"/>
        <v>0</v>
      </c>
      <c r="X64" s="74">
        <f t="shared" si="21"/>
        <v>0</v>
      </c>
      <c r="Y64" s="74">
        <f t="shared" si="22"/>
        <v>0</v>
      </c>
      <c r="AA64" s="164">
        <f t="shared" si="23"/>
        <v>0</v>
      </c>
      <c r="AC64" s="88">
        <f t="shared" si="24"/>
        <v>0</v>
      </c>
      <c r="AD64" s="88">
        <f t="shared" si="25"/>
        <v>0</v>
      </c>
      <c r="AE64" s="88">
        <f t="shared" si="26"/>
        <v>0</v>
      </c>
      <c r="AF64" s="88">
        <f t="shared" si="27"/>
        <v>0</v>
      </c>
      <c r="AH64" s="74">
        <f>$S64*IF(AND(T64&lt;&gt;"",X64&gt;0),X64*VLOOKUP(T64,Llistes!$C$13:$E$17,3,FALSE),0)</f>
        <v>0</v>
      </c>
      <c r="AI64" s="74">
        <f>$S64*IF(AND(U64&lt;&gt;"",X64&gt;0),X64*VLOOKUP(U64,Llistes!$C$21:$E$23,3,FALSE),0)</f>
        <v>0</v>
      </c>
      <c r="AJ64" s="74">
        <f t="shared" si="14"/>
        <v>0</v>
      </c>
      <c r="AK64" s="74">
        <f t="shared" si="15"/>
        <v>0</v>
      </c>
      <c r="AL64" s="74">
        <f t="shared" si="16"/>
        <v>0</v>
      </c>
      <c r="AN64" s="164">
        <f t="shared" si="17"/>
        <v>0</v>
      </c>
    </row>
    <row r="65" spans="4:40" x14ac:dyDescent="0.25">
      <c r="D65" s="67"/>
      <c r="E65" s="34"/>
      <c r="F65" s="138"/>
      <c r="G65" s="138"/>
      <c r="H65" s="35"/>
      <c r="I65" s="35"/>
      <c r="J65" s="35"/>
      <c r="K65" s="138"/>
      <c r="L65" s="251">
        <f t="shared" si="18"/>
        <v>0</v>
      </c>
      <c r="M65" s="115">
        <f t="shared" si="12"/>
        <v>0</v>
      </c>
      <c r="N65" s="248">
        <f t="shared" si="13"/>
        <v>0</v>
      </c>
      <c r="O65" s="254"/>
      <c r="Q65" s="91"/>
      <c r="S65" s="91">
        <f t="shared" si="19"/>
        <v>0</v>
      </c>
      <c r="U65" s="74">
        <f>$S65*IF(AND(F65&lt;&gt;"",K65&gt;0),K65*VLOOKUP(F65,Llistes!$C$13:$E$17,3,FALSE),0)</f>
        <v>0</v>
      </c>
      <c r="V65" s="74">
        <f>$S65*IF(AND(H65&lt;&gt;"",K65&gt;0),K65*VLOOKUP(H65,Llistes!$C$21:$E$23,3,FALSE),0)</f>
        <v>0</v>
      </c>
      <c r="W65" s="74">
        <f t="shared" si="20"/>
        <v>0</v>
      </c>
      <c r="X65" s="74">
        <f t="shared" si="21"/>
        <v>0</v>
      </c>
      <c r="Y65" s="74">
        <f t="shared" si="22"/>
        <v>0</v>
      </c>
      <c r="AA65" s="164">
        <f t="shared" si="23"/>
        <v>0</v>
      </c>
      <c r="AC65" s="88">
        <f t="shared" si="24"/>
        <v>0</v>
      </c>
      <c r="AD65" s="88">
        <f t="shared" si="25"/>
        <v>0</v>
      </c>
      <c r="AE65" s="88">
        <f t="shared" si="26"/>
        <v>0</v>
      </c>
      <c r="AF65" s="88">
        <f t="shared" si="27"/>
        <v>0</v>
      </c>
      <c r="AH65" s="74">
        <f>$S65*IF(AND(T65&lt;&gt;"",X65&gt;0),X65*VLOOKUP(T65,Llistes!$C$13:$E$17,3,FALSE),0)</f>
        <v>0</v>
      </c>
      <c r="AI65" s="74">
        <f>$S65*IF(AND(U65&lt;&gt;"",X65&gt;0),X65*VLOOKUP(U65,Llistes!$C$21:$E$23,3,FALSE),0)</f>
        <v>0</v>
      </c>
      <c r="AJ65" s="74">
        <f t="shared" si="14"/>
        <v>0</v>
      </c>
      <c r="AK65" s="74">
        <f t="shared" si="15"/>
        <v>0</v>
      </c>
      <c r="AL65" s="74">
        <f t="shared" si="16"/>
        <v>0</v>
      </c>
      <c r="AN65" s="164">
        <f t="shared" si="17"/>
        <v>0</v>
      </c>
    </row>
    <row r="66" spans="4:40" x14ac:dyDescent="0.25">
      <c r="D66" s="67"/>
      <c r="E66" s="34"/>
      <c r="F66" s="138"/>
      <c r="G66" s="138"/>
      <c r="H66" s="35"/>
      <c r="I66" s="35"/>
      <c r="J66" s="35"/>
      <c r="K66" s="138"/>
      <c r="L66" s="251">
        <f t="shared" si="18"/>
        <v>0</v>
      </c>
      <c r="M66" s="115">
        <f t="shared" si="12"/>
        <v>0</v>
      </c>
      <c r="N66" s="248">
        <f t="shared" si="13"/>
        <v>0</v>
      </c>
      <c r="O66" s="254"/>
      <c r="Q66" s="91"/>
      <c r="S66" s="91">
        <f t="shared" si="19"/>
        <v>0</v>
      </c>
      <c r="U66" s="74">
        <f>$S66*IF(AND(F66&lt;&gt;"",K66&gt;0),K66*VLOOKUP(F66,Llistes!$C$13:$E$17,3,FALSE),0)</f>
        <v>0</v>
      </c>
      <c r="V66" s="74">
        <f>$S66*IF(AND(H66&lt;&gt;"",K66&gt;0),K66*VLOOKUP(H66,Llistes!$C$21:$E$23,3,FALSE),0)</f>
        <v>0</v>
      </c>
      <c r="W66" s="74">
        <f t="shared" si="20"/>
        <v>0</v>
      </c>
      <c r="X66" s="74">
        <f t="shared" si="21"/>
        <v>0</v>
      </c>
      <c r="Y66" s="74">
        <f t="shared" si="22"/>
        <v>0</v>
      </c>
      <c r="AA66" s="164">
        <f t="shared" si="23"/>
        <v>0</v>
      </c>
      <c r="AC66" s="88">
        <f t="shared" si="24"/>
        <v>0</v>
      </c>
      <c r="AD66" s="88">
        <f t="shared" si="25"/>
        <v>0</v>
      </c>
      <c r="AE66" s="88">
        <f t="shared" si="26"/>
        <v>0</v>
      </c>
      <c r="AF66" s="88">
        <f t="shared" si="27"/>
        <v>0</v>
      </c>
      <c r="AH66" s="74">
        <f>$S66*IF(AND(T66&lt;&gt;"",X66&gt;0),X66*VLOOKUP(T66,Llistes!$C$13:$E$17,3,FALSE),0)</f>
        <v>0</v>
      </c>
      <c r="AI66" s="74">
        <f>$S66*IF(AND(U66&lt;&gt;"",X66&gt;0),X66*VLOOKUP(U66,Llistes!$C$21:$E$23,3,FALSE),0)</f>
        <v>0</v>
      </c>
      <c r="AJ66" s="74">
        <f t="shared" si="14"/>
        <v>0</v>
      </c>
      <c r="AK66" s="74">
        <f t="shared" si="15"/>
        <v>0</v>
      </c>
      <c r="AL66" s="74">
        <f t="shared" si="16"/>
        <v>0</v>
      </c>
      <c r="AN66" s="164">
        <f t="shared" si="17"/>
        <v>0</v>
      </c>
    </row>
    <row r="67" spans="4:40" x14ac:dyDescent="0.25">
      <c r="D67" s="67"/>
      <c r="E67" s="34"/>
      <c r="F67" s="138"/>
      <c r="G67" s="138"/>
      <c r="H67" s="35"/>
      <c r="I67" s="35"/>
      <c r="J67" s="35"/>
      <c r="K67" s="138"/>
      <c r="L67" s="251">
        <f t="shared" si="18"/>
        <v>0</v>
      </c>
      <c r="M67" s="115">
        <f t="shared" si="12"/>
        <v>0</v>
      </c>
      <c r="N67" s="248">
        <f t="shared" si="13"/>
        <v>0</v>
      </c>
      <c r="O67" s="254"/>
      <c r="Q67" s="91"/>
      <c r="S67" s="91">
        <f t="shared" si="19"/>
        <v>0</v>
      </c>
      <c r="U67" s="74">
        <f>$S67*IF(AND(F67&lt;&gt;"",K67&gt;0),K67*VLOOKUP(F67,Llistes!$C$13:$E$17,3,FALSE),0)</f>
        <v>0</v>
      </c>
      <c r="V67" s="74">
        <f>$S67*IF(AND(H67&lt;&gt;"",K67&gt;0),K67*VLOOKUP(H67,Llistes!$C$21:$E$23,3,FALSE),0)</f>
        <v>0</v>
      </c>
      <c r="W67" s="74">
        <f t="shared" si="20"/>
        <v>0</v>
      </c>
      <c r="X67" s="74">
        <f t="shared" si="21"/>
        <v>0</v>
      </c>
      <c r="Y67" s="74">
        <f t="shared" si="22"/>
        <v>0</v>
      </c>
      <c r="AA67" s="164">
        <f t="shared" si="23"/>
        <v>0</v>
      </c>
      <c r="AC67" s="88">
        <f t="shared" si="24"/>
        <v>0</v>
      </c>
      <c r="AD67" s="88">
        <f t="shared" si="25"/>
        <v>0</v>
      </c>
      <c r="AE67" s="88">
        <f t="shared" si="26"/>
        <v>0</v>
      </c>
      <c r="AF67" s="88">
        <f t="shared" si="27"/>
        <v>0</v>
      </c>
      <c r="AH67" s="74">
        <f>$S67*IF(AND(T67&lt;&gt;"",X67&gt;0),X67*VLOOKUP(T67,Llistes!$C$13:$E$17,3,FALSE),0)</f>
        <v>0</v>
      </c>
      <c r="AI67" s="74">
        <f>$S67*IF(AND(U67&lt;&gt;"",X67&gt;0),X67*VLOOKUP(U67,Llistes!$C$21:$E$23,3,FALSE),0)</f>
        <v>0</v>
      </c>
      <c r="AJ67" s="74">
        <f t="shared" si="14"/>
        <v>0</v>
      </c>
      <c r="AK67" s="74">
        <f t="shared" si="15"/>
        <v>0</v>
      </c>
      <c r="AL67" s="74">
        <f t="shared" si="16"/>
        <v>0</v>
      </c>
      <c r="AN67" s="164">
        <f t="shared" si="17"/>
        <v>0</v>
      </c>
    </row>
    <row r="68" spans="4:40" x14ac:dyDescent="0.25">
      <c r="D68" s="67"/>
      <c r="E68" s="34"/>
      <c r="F68" s="138"/>
      <c r="G68" s="138"/>
      <c r="H68" s="35"/>
      <c r="I68" s="35"/>
      <c r="J68" s="35"/>
      <c r="K68" s="138"/>
      <c r="L68" s="251">
        <f t="shared" si="18"/>
        <v>0</v>
      </c>
      <c r="M68" s="115">
        <f t="shared" si="12"/>
        <v>0</v>
      </c>
      <c r="N68" s="248">
        <f t="shared" si="13"/>
        <v>0</v>
      </c>
      <c r="O68" s="254"/>
      <c r="Q68" s="91"/>
      <c r="S68" s="91">
        <f t="shared" si="19"/>
        <v>0</v>
      </c>
      <c r="U68" s="74">
        <f>$S68*IF(AND(F68&lt;&gt;"",K68&gt;0),K68*VLOOKUP(F68,Llistes!$C$13:$E$17,3,FALSE),0)</f>
        <v>0</v>
      </c>
      <c r="V68" s="74">
        <f>$S68*IF(AND(H68&lt;&gt;"",K68&gt;0),K68*VLOOKUP(H68,Llistes!$C$21:$E$23,3,FALSE),0)</f>
        <v>0</v>
      </c>
      <c r="W68" s="74">
        <f t="shared" si="20"/>
        <v>0</v>
      </c>
      <c r="X68" s="74">
        <f t="shared" si="21"/>
        <v>0</v>
      </c>
      <c r="Y68" s="74">
        <f t="shared" si="22"/>
        <v>0</v>
      </c>
      <c r="AA68" s="164">
        <f t="shared" si="23"/>
        <v>0</v>
      </c>
      <c r="AC68" s="88">
        <f t="shared" si="24"/>
        <v>0</v>
      </c>
      <c r="AD68" s="88">
        <f t="shared" si="25"/>
        <v>0</v>
      </c>
      <c r="AE68" s="88">
        <f t="shared" si="26"/>
        <v>0</v>
      </c>
      <c r="AF68" s="88">
        <f t="shared" si="27"/>
        <v>0</v>
      </c>
      <c r="AH68" s="74">
        <f>$S68*IF(AND(T68&lt;&gt;"",X68&gt;0),X68*VLOOKUP(T68,Llistes!$C$13:$E$17,3,FALSE),0)</f>
        <v>0</v>
      </c>
      <c r="AI68" s="74">
        <f>$S68*IF(AND(U68&lt;&gt;"",X68&gt;0),X68*VLOOKUP(U68,Llistes!$C$21:$E$23,3,FALSE),0)</f>
        <v>0</v>
      </c>
      <c r="AJ68" s="74">
        <f t="shared" si="14"/>
        <v>0</v>
      </c>
      <c r="AK68" s="74">
        <f t="shared" si="15"/>
        <v>0</v>
      </c>
      <c r="AL68" s="74">
        <f t="shared" si="16"/>
        <v>0</v>
      </c>
      <c r="AN68" s="164">
        <f t="shared" si="17"/>
        <v>0</v>
      </c>
    </row>
    <row r="69" spans="4:40" x14ac:dyDescent="0.25">
      <c r="D69" s="67"/>
      <c r="E69" s="34"/>
      <c r="F69" s="138"/>
      <c r="G69" s="138"/>
      <c r="H69" s="35"/>
      <c r="I69" s="35"/>
      <c r="J69" s="35"/>
      <c r="K69" s="138"/>
      <c r="L69" s="251">
        <f t="shared" si="18"/>
        <v>0</v>
      </c>
      <c r="M69" s="115">
        <f t="shared" si="12"/>
        <v>0</v>
      </c>
      <c r="N69" s="248">
        <f t="shared" si="13"/>
        <v>0</v>
      </c>
      <c r="O69" s="254"/>
      <c r="Q69" s="91"/>
      <c r="S69" s="91">
        <f t="shared" si="19"/>
        <v>0</v>
      </c>
      <c r="U69" s="74">
        <f>$S69*IF(AND(F69&lt;&gt;"",K69&gt;0),K69*VLOOKUP(F69,Llistes!$C$13:$E$17,3,FALSE),0)</f>
        <v>0</v>
      </c>
      <c r="V69" s="74">
        <f>$S69*IF(AND(H69&lt;&gt;"",K69&gt;0),K69*VLOOKUP(H69,Llistes!$C$21:$E$23,3,FALSE),0)</f>
        <v>0</v>
      </c>
      <c r="W69" s="74">
        <f t="shared" si="20"/>
        <v>0</v>
      </c>
      <c r="X69" s="74">
        <f t="shared" si="21"/>
        <v>0</v>
      </c>
      <c r="Y69" s="74">
        <f t="shared" si="22"/>
        <v>0</v>
      </c>
      <c r="AA69" s="164">
        <f t="shared" si="23"/>
        <v>0</v>
      </c>
      <c r="AC69" s="88">
        <f t="shared" si="24"/>
        <v>0</v>
      </c>
      <c r="AD69" s="88">
        <f t="shared" si="25"/>
        <v>0</v>
      </c>
      <c r="AE69" s="88">
        <f t="shared" si="26"/>
        <v>0</v>
      </c>
      <c r="AF69" s="88">
        <f t="shared" si="27"/>
        <v>0</v>
      </c>
      <c r="AH69" s="74">
        <f>$S69*IF(AND(T69&lt;&gt;"",X69&gt;0),X69*VLOOKUP(T69,Llistes!$C$13:$E$17,3,FALSE),0)</f>
        <v>0</v>
      </c>
      <c r="AI69" s="74">
        <f>$S69*IF(AND(U69&lt;&gt;"",X69&gt;0),X69*VLOOKUP(U69,Llistes!$C$21:$E$23,3,FALSE),0)</f>
        <v>0</v>
      </c>
      <c r="AJ69" s="74">
        <f t="shared" si="14"/>
        <v>0</v>
      </c>
      <c r="AK69" s="74">
        <f t="shared" si="15"/>
        <v>0</v>
      </c>
      <c r="AL69" s="74">
        <f t="shared" si="16"/>
        <v>0</v>
      </c>
      <c r="AN69" s="164">
        <f t="shared" si="17"/>
        <v>0</v>
      </c>
    </row>
    <row r="70" spans="4:40" x14ac:dyDescent="0.25">
      <c r="D70" s="67"/>
      <c r="E70" s="34"/>
      <c r="F70" s="138"/>
      <c r="G70" s="138"/>
      <c r="H70" s="35"/>
      <c r="I70" s="35"/>
      <c r="J70" s="35"/>
      <c r="K70" s="138"/>
      <c r="L70" s="251">
        <f t="shared" si="18"/>
        <v>0</v>
      </c>
      <c r="M70" s="115">
        <f t="shared" si="12"/>
        <v>0</v>
      </c>
      <c r="N70" s="248">
        <f t="shared" si="13"/>
        <v>0</v>
      </c>
      <c r="O70" s="254"/>
      <c r="Q70" s="91"/>
      <c r="S70" s="91">
        <f t="shared" si="19"/>
        <v>0</v>
      </c>
      <c r="U70" s="74">
        <f>$S70*IF(AND(F70&lt;&gt;"",K70&gt;0),K70*VLOOKUP(F70,Llistes!$C$13:$E$17,3,FALSE),0)</f>
        <v>0</v>
      </c>
      <c r="V70" s="74">
        <f>$S70*IF(AND(H70&lt;&gt;"",K70&gt;0),K70*VLOOKUP(H70,Llistes!$C$21:$E$23,3,FALSE),0)</f>
        <v>0</v>
      </c>
      <c r="W70" s="74">
        <f t="shared" si="20"/>
        <v>0</v>
      </c>
      <c r="X70" s="74">
        <f t="shared" si="21"/>
        <v>0</v>
      </c>
      <c r="Y70" s="74">
        <f t="shared" si="22"/>
        <v>0</v>
      </c>
      <c r="AA70" s="164">
        <f t="shared" si="23"/>
        <v>0</v>
      </c>
      <c r="AC70" s="88">
        <f t="shared" si="24"/>
        <v>0</v>
      </c>
      <c r="AD70" s="88">
        <f t="shared" si="25"/>
        <v>0</v>
      </c>
      <c r="AE70" s="88">
        <f t="shared" si="26"/>
        <v>0</v>
      </c>
      <c r="AF70" s="88">
        <f t="shared" si="27"/>
        <v>0</v>
      </c>
      <c r="AH70" s="74">
        <f>$S70*IF(AND(T70&lt;&gt;"",X70&gt;0),X70*VLOOKUP(T70,Llistes!$C$13:$E$17,3,FALSE),0)</f>
        <v>0</v>
      </c>
      <c r="AI70" s="74">
        <f>$S70*IF(AND(U70&lt;&gt;"",X70&gt;0),X70*VLOOKUP(U70,Llistes!$C$21:$E$23,3,FALSE),0)</f>
        <v>0</v>
      </c>
      <c r="AJ70" s="74">
        <f t="shared" si="14"/>
        <v>0</v>
      </c>
      <c r="AK70" s="74">
        <f t="shared" si="15"/>
        <v>0</v>
      </c>
      <c r="AL70" s="74">
        <f t="shared" si="16"/>
        <v>0</v>
      </c>
      <c r="AN70" s="164">
        <f t="shared" si="17"/>
        <v>0</v>
      </c>
    </row>
    <row r="71" spans="4:40" x14ac:dyDescent="0.25">
      <c r="D71" s="67"/>
      <c r="E71" s="34"/>
      <c r="F71" s="138"/>
      <c r="G71" s="138"/>
      <c r="H71" s="35"/>
      <c r="I71" s="35"/>
      <c r="J71" s="35"/>
      <c r="K71" s="138"/>
      <c r="L71" s="251">
        <f t="shared" si="18"/>
        <v>0</v>
      </c>
      <c r="M71" s="115">
        <f t="shared" si="12"/>
        <v>0</v>
      </c>
      <c r="N71" s="248">
        <f t="shared" si="13"/>
        <v>0</v>
      </c>
      <c r="O71" s="254"/>
      <c r="Q71" s="91"/>
      <c r="S71" s="91">
        <f t="shared" si="19"/>
        <v>0</v>
      </c>
      <c r="U71" s="74">
        <f>$S71*IF(AND(F71&lt;&gt;"",K71&gt;0),K71*VLOOKUP(F71,Llistes!$C$13:$E$17,3,FALSE),0)</f>
        <v>0</v>
      </c>
      <c r="V71" s="74">
        <f>$S71*IF(AND(H71&lt;&gt;"",K71&gt;0),K71*VLOOKUP(H71,Llistes!$C$21:$E$23,3,FALSE),0)</f>
        <v>0</v>
      </c>
      <c r="W71" s="74">
        <f t="shared" si="20"/>
        <v>0</v>
      </c>
      <c r="X71" s="74">
        <f t="shared" si="21"/>
        <v>0</v>
      </c>
      <c r="Y71" s="74">
        <f t="shared" si="22"/>
        <v>0</v>
      </c>
      <c r="AA71" s="164">
        <f t="shared" si="23"/>
        <v>0</v>
      </c>
      <c r="AC71" s="88">
        <f t="shared" si="24"/>
        <v>0</v>
      </c>
      <c r="AD71" s="88">
        <f t="shared" si="25"/>
        <v>0</v>
      </c>
      <c r="AE71" s="88">
        <f t="shared" si="26"/>
        <v>0</v>
      </c>
      <c r="AF71" s="88">
        <f t="shared" si="27"/>
        <v>0</v>
      </c>
      <c r="AH71" s="74">
        <f>$S71*IF(AND(T71&lt;&gt;"",X71&gt;0),X71*VLOOKUP(T71,Llistes!$C$13:$E$17,3,FALSE),0)</f>
        <v>0</v>
      </c>
      <c r="AI71" s="74">
        <f>$S71*IF(AND(U71&lt;&gt;"",X71&gt;0),X71*VLOOKUP(U71,Llistes!$C$21:$E$23,3,FALSE),0)</f>
        <v>0</v>
      </c>
      <c r="AJ71" s="74">
        <f t="shared" si="14"/>
        <v>0</v>
      </c>
      <c r="AK71" s="74">
        <f t="shared" si="15"/>
        <v>0</v>
      </c>
      <c r="AL71" s="74">
        <f t="shared" si="16"/>
        <v>0</v>
      </c>
      <c r="AN71" s="164">
        <f t="shared" si="17"/>
        <v>0</v>
      </c>
    </row>
    <row r="72" spans="4:40" x14ac:dyDescent="0.25">
      <c r="D72" s="67"/>
      <c r="E72" s="34"/>
      <c r="F72" s="138"/>
      <c r="G72" s="138"/>
      <c r="H72" s="35"/>
      <c r="I72" s="35"/>
      <c r="J72" s="35"/>
      <c r="K72" s="138"/>
      <c r="L72" s="251">
        <f t="shared" si="18"/>
        <v>0</v>
      </c>
      <c r="M72" s="115">
        <f t="shared" si="12"/>
        <v>0</v>
      </c>
      <c r="N72" s="248">
        <f t="shared" si="13"/>
        <v>0</v>
      </c>
      <c r="O72" s="254"/>
      <c r="Q72" s="91"/>
      <c r="S72" s="91">
        <f t="shared" si="19"/>
        <v>0</v>
      </c>
      <c r="U72" s="74">
        <f>$S72*IF(AND(F72&lt;&gt;"",K72&gt;0),K72*VLOOKUP(F72,Llistes!$C$13:$E$17,3,FALSE),0)</f>
        <v>0</v>
      </c>
      <c r="V72" s="74">
        <f>$S72*IF(AND(H72&lt;&gt;"",K72&gt;0),K72*VLOOKUP(H72,Llistes!$C$21:$E$23,3,FALSE),0)</f>
        <v>0</v>
      </c>
      <c r="W72" s="74">
        <f t="shared" si="20"/>
        <v>0</v>
      </c>
      <c r="X72" s="74">
        <f t="shared" si="21"/>
        <v>0</v>
      </c>
      <c r="Y72" s="74">
        <f t="shared" si="22"/>
        <v>0</v>
      </c>
      <c r="AA72" s="164">
        <f t="shared" si="23"/>
        <v>0</v>
      </c>
      <c r="AC72" s="88">
        <f t="shared" si="24"/>
        <v>0</v>
      </c>
      <c r="AD72" s="88">
        <f t="shared" si="25"/>
        <v>0</v>
      </c>
      <c r="AE72" s="88">
        <f t="shared" si="26"/>
        <v>0</v>
      </c>
      <c r="AF72" s="88">
        <f t="shared" si="27"/>
        <v>0</v>
      </c>
      <c r="AH72" s="74">
        <f>$S72*IF(AND(T72&lt;&gt;"",X72&gt;0),X72*VLOOKUP(T72,Llistes!$C$13:$E$17,3,FALSE),0)</f>
        <v>0</v>
      </c>
      <c r="AI72" s="74">
        <f>$S72*IF(AND(U72&lt;&gt;"",X72&gt;0),X72*VLOOKUP(U72,Llistes!$C$21:$E$23,3,FALSE),0)</f>
        <v>0</v>
      </c>
      <c r="AJ72" s="74">
        <f t="shared" si="14"/>
        <v>0</v>
      </c>
      <c r="AK72" s="74">
        <f t="shared" si="15"/>
        <v>0</v>
      </c>
      <c r="AL72" s="74">
        <f t="shared" si="16"/>
        <v>0</v>
      </c>
      <c r="AN72" s="164">
        <f t="shared" si="17"/>
        <v>0</v>
      </c>
    </row>
    <row r="73" spans="4:40" x14ac:dyDescent="0.25">
      <c r="D73" s="67"/>
      <c r="E73" s="34"/>
      <c r="F73" s="138"/>
      <c r="G73" s="138"/>
      <c r="H73" s="35"/>
      <c r="I73" s="35"/>
      <c r="J73" s="35"/>
      <c r="K73" s="138"/>
      <c r="L73" s="251">
        <f t="shared" ref="L73:L96" si="28">IF(K73&gt;0,U73+V73+W73+X73,0)</f>
        <v>0</v>
      </c>
      <c r="M73" s="115">
        <f t="shared" si="12"/>
        <v>0</v>
      </c>
      <c r="N73" s="248">
        <f t="shared" si="13"/>
        <v>0</v>
      </c>
      <c r="O73" s="254"/>
      <c r="Q73" s="91"/>
      <c r="S73" s="91">
        <f t="shared" ref="S73:S96" si="29">IF(F73="",0,1)</f>
        <v>0</v>
      </c>
      <c r="U73" s="74">
        <f>$S73*IF(AND(F73&lt;&gt;"",K73&gt;0),K73*VLOOKUP(F73,Llistes!$C$13:$E$17,3,FALSE),0)</f>
        <v>0</v>
      </c>
      <c r="V73" s="74">
        <f>$S73*IF(AND(H73&lt;&gt;"",K73&gt;0),K73*VLOOKUP(H73,Llistes!$C$21:$E$23,3,FALSE),0)</f>
        <v>0</v>
      </c>
      <c r="W73" s="74">
        <f t="shared" ref="W73:W96" si="30">$S73*IF(AND(I73="Sí  * ",K73&gt;0), K73*40,0)</f>
        <v>0</v>
      </c>
      <c r="X73" s="74">
        <f t="shared" ref="X73:X96" si="31">$S73*IF(AND(J73="Sí  * ",K73&gt;0), K73*50,0)</f>
        <v>0</v>
      </c>
      <c r="Y73" s="74">
        <f t="shared" ref="Y73:Y96" si="32">$S73*IF(AND(F73&lt;&gt;"",K73&gt;0),K73*1480,0)</f>
        <v>0</v>
      </c>
      <c r="AA73" s="164">
        <f t="shared" ref="AA73:AA96" si="33">IF(F73&lt;&gt; "Altres",VALUE(L73)-VALUE(Y73),0)</f>
        <v>0</v>
      </c>
      <c r="AC73" s="88">
        <f t="shared" ref="AC73:AC96" si="34">$S73*IF(AND(F73&lt;&gt;"",K73&gt;0),K73,0)</f>
        <v>0</v>
      </c>
      <c r="AD73" s="88">
        <f t="shared" ref="AD73:AD96" si="35">$S73*IF(AND(H73&lt;&gt;"",H73&lt;&gt;"  -  ",K73&gt;0),K73,0)</f>
        <v>0</v>
      </c>
      <c r="AE73" s="88">
        <f t="shared" ref="AE73:AE96" si="36">$S73*IF(AND(I73&lt;&gt;"",I73&lt;&gt;" - ",K73&gt;0),K73,0)</f>
        <v>0</v>
      </c>
      <c r="AF73" s="88">
        <f t="shared" ref="AF73:AF96" si="37">$S73*IF(AND(J73&lt;&gt;"",J73&lt;&gt;" - ",K73&gt;0),K73,0)</f>
        <v>0</v>
      </c>
      <c r="AH73" s="74">
        <f>$S73*IF(AND(T73&lt;&gt;"",X73&gt;0),X73*VLOOKUP(T73,Llistes!$C$13:$E$17,3,FALSE),0)</f>
        <v>0</v>
      </c>
      <c r="AI73" s="74">
        <f>$S73*IF(AND(U73&lt;&gt;"",X73&gt;0),X73*VLOOKUP(U73,Llistes!$C$21:$E$23,3,FALSE),0)</f>
        <v>0</v>
      </c>
      <c r="AJ73" s="74">
        <f t="shared" si="14"/>
        <v>0</v>
      </c>
      <c r="AK73" s="74">
        <f t="shared" si="15"/>
        <v>0</v>
      </c>
      <c r="AL73" s="74">
        <f t="shared" si="16"/>
        <v>0</v>
      </c>
      <c r="AN73" s="164">
        <f t="shared" si="17"/>
        <v>0</v>
      </c>
    </row>
    <row r="74" spans="4:40" x14ac:dyDescent="0.25">
      <c r="D74" s="67"/>
      <c r="E74" s="34"/>
      <c r="F74" s="138"/>
      <c r="G74" s="138"/>
      <c r="H74" s="35"/>
      <c r="I74" s="35"/>
      <c r="J74" s="35"/>
      <c r="K74" s="138"/>
      <c r="L74" s="251">
        <f t="shared" si="28"/>
        <v>0</v>
      </c>
      <c r="M74" s="115">
        <f t="shared" ref="M74:M96" si="38">IF(Y74=0,0,Y74)</f>
        <v>0</v>
      </c>
      <c r="N74" s="248">
        <f t="shared" ref="N74:N96" si="39">AA74</f>
        <v>0</v>
      </c>
      <c r="O74" s="254"/>
      <c r="Q74" s="91"/>
      <c r="S74" s="91">
        <f t="shared" si="29"/>
        <v>0</v>
      </c>
      <c r="U74" s="74">
        <f>$S74*IF(AND(F74&lt;&gt;"",K74&gt;0),K74*VLOOKUP(F74,Llistes!$C$13:$E$17,3,FALSE),0)</f>
        <v>0</v>
      </c>
      <c r="V74" s="74">
        <f>$S74*IF(AND(H74&lt;&gt;"",K74&gt;0),K74*VLOOKUP(H74,Llistes!$C$21:$E$23,3,FALSE),0)</f>
        <v>0</v>
      </c>
      <c r="W74" s="74">
        <f t="shared" si="30"/>
        <v>0</v>
      </c>
      <c r="X74" s="74">
        <f t="shared" si="31"/>
        <v>0</v>
      </c>
      <c r="Y74" s="74">
        <f t="shared" si="32"/>
        <v>0</v>
      </c>
      <c r="AA74" s="164">
        <f t="shared" si="33"/>
        <v>0</v>
      </c>
      <c r="AC74" s="88">
        <f t="shared" si="34"/>
        <v>0</v>
      </c>
      <c r="AD74" s="88">
        <f t="shared" si="35"/>
        <v>0</v>
      </c>
      <c r="AE74" s="88">
        <f t="shared" si="36"/>
        <v>0</v>
      </c>
      <c r="AF74" s="88">
        <f t="shared" si="37"/>
        <v>0</v>
      </c>
      <c r="AH74" s="74">
        <f>$S74*IF(AND(T74&lt;&gt;"",X74&gt;0),X74*VLOOKUP(T74,Llistes!$C$13:$E$17,3,FALSE),0)</f>
        <v>0</v>
      </c>
      <c r="AI74" s="74">
        <f>$S74*IF(AND(U74&lt;&gt;"",X74&gt;0),X74*VLOOKUP(U74,Llistes!$C$21:$E$23,3,FALSE),0)</f>
        <v>0</v>
      </c>
      <c r="AJ74" s="74">
        <f t="shared" ref="AJ74:AJ96" si="40">$S74*IF(AND(V74="Sí  * ",X74&gt;0), X74*40,0)</f>
        <v>0</v>
      </c>
      <c r="AK74" s="74">
        <f t="shared" ref="AK74:AK96" si="41">$S74*IF(AND(W74="Sí  * ",X74&gt;0), X74*50,0)</f>
        <v>0</v>
      </c>
      <c r="AL74" s="74">
        <f t="shared" ref="AL74:AL96" si="42">$S74*IF(AND(T74&lt;&gt;"",X74&gt;0),X74*1480,0)</f>
        <v>0</v>
      </c>
      <c r="AN74" s="164">
        <f t="shared" ref="AN74:AN96" si="43">IF(T74&lt;&gt; "Altres",VALUE(Y74)-VALUE(AL74),0)</f>
        <v>0</v>
      </c>
    </row>
    <row r="75" spans="4:40" x14ac:dyDescent="0.25">
      <c r="D75" s="67"/>
      <c r="E75" s="34"/>
      <c r="F75" s="138"/>
      <c r="G75" s="138"/>
      <c r="H75" s="35"/>
      <c r="I75" s="35"/>
      <c r="J75" s="35"/>
      <c r="K75" s="138"/>
      <c r="L75" s="251">
        <f t="shared" si="28"/>
        <v>0</v>
      </c>
      <c r="M75" s="115">
        <f t="shared" si="38"/>
        <v>0</v>
      </c>
      <c r="N75" s="248">
        <f t="shared" si="39"/>
        <v>0</v>
      </c>
      <c r="O75" s="254"/>
      <c r="Q75" s="91"/>
      <c r="S75" s="91">
        <f t="shared" si="29"/>
        <v>0</v>
      </c>
      <c r="U75" s="74">
        <f>$S75*IF(AND(F75&lt;&gt;"",K75&gt;0),K75*VLOOKUP(F75,Llistes!$C$13:$E$17,3,FALSE),0)</f>
        <v>0</v>
      </c>
      <c r="V75" s="74">
        <f>$S75*IF(AND(H75&lt;&gt;"",K75&gt;0),K75*VLOOKUP(H75,Llistes!$C$21:$E$23,3,FALSE),0)</f>
        <v>0</v>
      </c>
      <c r="W75" s="74">
        <f t="shared" si="30"/>
        <v>0</v>
      </c>
      <c r="X75" s="74">
        <f t="shared" si="31"/>
        <v>0</v>
      </c>
      <c r="Y75" s="74">
        <f t="shared" si="32"/>
        <v>0</v>
      </c>
      <c r="AA75" s="164">
        <f t="shared" si="33"/>
        <v>0</v>
      </c>
      <c r="AC75" s="88">
        <f t="shared" si="34"/>
        <v>0</v>
      </c>
      <c r="AD75" s="88">
        <f t="shared" si="35"/>
        <v>0</v>
      </c>
      <c r="AE75" s="88">
        <f t="shared" si="36"/>
        <v>0</v>
      </c>
      <c r="AF75" s="88">
        <f t="shared" si="37"/>
        <v>0</v>
      </c>
      <c r="AH75" s="74">
        <f>$S75*IF(AND(T75&lt;&gt;"",X75&gt;0),X75*VLOOKUP(T75,Llistes!$C$13:$E$17,3,FALSE),0)</f>
        <v>0</v>
      </c>
      <c r="AI75" s="74">
        <f>$S75*IF(AND(U75&lt;&gt;"",X75&gt;0),X75*VLOOKUP(U75,Llistes!$C$21:$E$23,3,FALSE),0)</f>
        <v>0</v>
      </c>
      <c r="AJ75" s="74">
        <f t="shared" si="40"/>
        <v>0</v>
      </c>
      <c r="AK75" s="74">
        <f t="shared" si="41"/>
        <v>0</v>
      </c>
      <c r="AL75" s="74">
        <f t="shared" si="42"/>
        <v>0</v>
      </c>
      <c r="AN75" s="164">
        <f t="shared" si="43"/>
        <v>0</v>
      </c>
    </row>
    <row r="76" spans="4:40" x14ac:dyDescent="0.25">
      <c r="D76" s="67"/>
      <c r="E76" s="34"/>
      <c r="F76" s="138"/>
      <c r="G76" s="138"/>
      <c r="H76" s="35"/>
      <c r="I76" s="35"/>
      <c r="J76" s="35"/>
      <c r="K76" s="138"/>
      <c r="L76" s="251">
        <f t="shared" si="28"/>
        <v>0</v>
      </c>
      <c r="M76" s="115">
        <f t="shared" si="38"/>
        <v>0</v>
      </c>
      <c r="N76" s="248">
        <f t="shared" si="39"/>
        <v>0</v>
      </c>
      <c r="O76" s="254"/>
      <c r="Q76" s="91"/>
      <c r="S76" s="91">
        <f t="shared" si="29"/>
        <v>0</v>
      </c>
      <c r="U76" s="74">
        <f>$S76*IF(AND(F76&lt;&gt;"",K76&gt;0),K76*VLOOKUP(F76,Llistes!$C$13:$E$17,3,FALSE),0)</f>
        <v>0</v>
      </c>
      <c r="V76" s="74">
        <f>$S76*IF(AND(H76&lt;&gt;"",K76&gt;0),K76*VLOOKUP(H76,Llistes!$C$21:$E$23,3,FALSE),0)</f>
        <v>0</v>
      </c>
      <c r="W76" s="74">
        <f t="shared" si="30"/>
        <v>0</v>
      </c>
      <c r="X76" s="74">
        <f t="shared" si="31"/>
        <v>0</v>
      </c>
      <c r="Y76" s="74">
        <f t="shared" si="32"/>
        <v>0</v>
      </c>
      <c r="AA76" s="164">
        <f t="shared" si="33"/>
        <v>0</v>
      </c>
      <c r="AC76" s="88">
        <f t="shared" si="34"/>
        <v>0</v>
      </c>
      <c r="AD76" s="88">
        <f t="shared" si="35"/>
        <v>0</v>
      </c>
      <c r="AE76" s="88">
        <f t="shared" si="36"/>
        <v>0</v>
      </c>
      <c r="AF76" s="88">
        <f t="shared" si="37"/>
        <v>0</v>
      </c>
      <c r="AH76" s="74">
        <f>$S76*IF(AND(T76&lt;&gt;"",X76&gt;0),X76*VLOOKUP(T76,Llistes!$C$13:$E$17,3,FALSE),0)</f>
        <v>0</v>
      </c>
      <c r="AI76" s="74">
        <f>$S76*IF(AND(U76&lt;&gt;"",X76&gt;0),X76*VLOOKUP(U76,Llistes!$C$21:$E$23,3,FALSE),0)</f>
        <v>0</v>
      </c>
      <c r="AJ76" s="74">
        <f t="shared" si="40"/>
        <v>0</v>
      </c>
      <c r="AK76" s="74">
        <f t="shared" si="41"/>
        <v>0</v>
      </c>
      <c r="AL76" s="74">
        <f t="shared" si="42"/>
        <v>0</v>
      </c>
      <c r="AN76" s="164">
        <f t="shared" si="43"/>
        <v>0</v>
      </c>
    </row>
    <row r="77" spans="4:40" x14ac:dyDescent="0.25">
      <c r="D77" s="67"/>
      <c r="E77" s="34"/>
      <c r="F77" s="138"/>
      <c r="G77" s="138"/>
      <c r="H77" s="35"/>
      <c r="I77" s="35"/>
      <c r="J77" s="35"/>
      <c r="K77" s="138"/>
      <c r="L77" s="251">
        <f t="shared" si="28"/>
        <v>0</v>
      </c>
      <c r="M77" s="115">
        <f t="shared" si="38"/>
        <v>0</v>
      </c>
      <c r="N77" s="248">
        <f t="shared" si="39"/>
        <v>0</v>
      </c>
      <c r="O77" s="254"/>
      <c r="Q77" s="91"/>
      <c r="S77" s="91">
        <f t="shared" si="29"/>
        <v>0</v>
      </c>
      <c r="U77" s="74">
        <f>$S77*IF(AND(F77&lt;&gt;"",K77&gt;0),K77*VLOOKUP(F77,Llistes!$C$13:$E$17,3,FALSE),0)</f>
        <v>0</v>
      </c>
      <c r="V77" s="74">
        <f>$S77*IF(AND(H77&lt;&gt;"",K77&gt;0),K77*VLOOKUP(H77,Llistes!$C$21:$E$23,3,FALSE),0)</f>
        <v>0</v>
      </c>
      <c r="W77" s="74">
        <f t="shared" si="30"/>
        <v>0</v>
      </c>
      <c r="X77" s="74">
        <f t="shared" si="31"/>
        <v>0</v>
      </c>
      <c r="Y77" s="74">
        <f t="shared" si="32"/>
        <v>0</v>
      </c>
      <c r="AA77" s="164">
        <f t="shared" si="33"/>
        <v>0</v>
      </c>
      <c r="AC77" s="88">
        <f t="shared" si="34"/>
        <v>0</v>
      </c>
      <c r="AD77" s="88">
        <f t="shared" si="35"/>
        <v>0</v>
      </c>
      <c r="AE77" s="88">
        <f t="shared" si="36"/>
        <v>0</v>
      </c>
      <c r="AF77" s="88">
        <f t="shared" si="37"/>
        <v>0</v>
      </c>
      <c r="AH77" s="74">
        <f>$S77*IF(AND(T77&lt;&gt;"",X77&gt;0),X77*VLOOKUP(T77,Llistes!$C$13:$E$17,3,FALSE),0)</f>
        <v>0</v>
      </c>
      <c r="AI77" s="74">
        <f>$S77*IF(AND(U77&lt;&gt;"",X77&gt;0),X77*VLOOKUP(U77,Llistes!$C$21:$E$23,3,FALSE),0)</f>
        <v>0</v>
      </c>
      <c r="AJ77" s="74">
        <f t="shared" si="40"/>
        <v>0</v>
      </c>
      <c r="AK77" s="74">
        <f t="shared" si="41"/>
        <v>0</v>
      </c>
      <c r="AL77" s="74">
        <f t="shared" si="42"/>
        <v>0</v>
      </c>
      <c r="AN77" s="164">
        <f t="shared" si="43"/>
        <v>0</v>
      </c>
    </row>
    <row r="78" spans="4:40" x14ac:dyDescent="0.25">
      <c r="D78" s="67"/>
      <c r="E78" s="34"/>
      <c r="F78" s="138"/>
      <c r="G78" s="138"/>
      <c r="H78" s="35"/>
      <c r="I78" s="35"/>
      <c r="J78" s="35"/>
      <c r="K78" s="138"/>
      <c r="L78" s="251">
        <f t="shared" si="28"/>
        <v>0</v>
      </c>
      <c r="M78" s="115">
        <f t="shared" si="38"/>
        <v>0</v>
      </c>
      <c r="N78" s="248">
        <f t="shared" si="39"/>
        <v>0</v>
      </c>
      <c r="O78" s="254"/>
      <c r="Q78" s="91"/>
      <c r="S78" s="91">
        <f t="shared" si="29"/>
        <v>0</v>
      </c>
      <c r="U78" s="74">
        <f>$S78*IF(AND(F78&lt;&gt;"",K78&gt;0),K78*VLOOKUP(F78,Llistes!$C$13:$E$17,3,FALSE),0)</f>
        <v>0</v>
      </c>
      <c r="V78" s="74">
        <f>$S78*IF(AND(H78&lt;&gt;"",K78&gt;0),K78*VLOOKUP(H78,Llistes!$C$21:$E$23,3,FALSE),0)</f>
        <v>0</v>
      </c>
      <c r="W78" s="74">
        <f t="shared" si="30"/>
        <v>0</v>
      </c>
      <c r="X78" s="74">
        <f t="shared" si="31"/>
        <v>0</v>
      </c>
      <c r="Y78" s="74">
        <f t="shared" si="32"/>
        <v>0</v>
      </c>
      <c r="AA78" s="164">
        <f t="shared" si="33"/>
        <v>0</v>
      </c>
      <c r="AC78" s="88">
        <f t="shared" si="34"/>
        <v>0</v>
      </c>
      <c r="AD78" s="88">
        <f t="shared" si="35"/>
        <v>0</v>
      </c>
      <c r="AE78" s="88">
        <f t="shared" si="36"/>
        <v>0</v>
      </c>
      <c r="AF78" s="88">
        <f t="shared" si="37"/>
        <v>0</v>
      </c>
      <c r="AH78" s="74">
        <f>$S78*IF(AND(T78&lt;&gt;"",X78&gt;0),X78*VLOOKUP(T78,Llistes!$C$13:$E$17,3,FALSE),0)</f>
        <v>0</v>
      </c>
      <c r="AI78" s="74">
        <f>$S78*IF(AND(U78&lt;&gt;"",X78&gt;0),X78*VLOOKUP(U78,Llistes!$C$21:$E$23,3,FALSE),0)</f>
        <v>0</v>
      </c>
      <c r="AJ78" s="74">
        <f t="shared" si="40"/>
        <v>0</v>
      </c>
      <c r="AK78" s="74">
        <f t="shared" si="41"/>
        <v>0</v>
      </c>
      <c r="AL78" s="74">
        <f t="shared" si="42"/>
        <v>0</v>
      </c>
      <c r="AN78" s="164">
        <f t="shared" si="43"/>
        <v>0</v>
      </c>
    </row>
    <row r="79" spans="4:40" x14ac:dyDescent="0.25">
      <c r="D79" s="67"/>
      <c r="E79" s="34"/>
      <c r="F79" s="138"/>
      <c r="G79" s="138"/>
      <c r="H79" s="35"/>
      <c r="I79" s="35"/>
      <c r="J79" s="35"/>
      <c r="K79" s="138"/>
      <c r="L79" s="251">
        <f t="shared" si="28"/>
        <v>0</v>
      </c>
      <c r="M79" s="115">
        <f t="shared" si="38"/>
        <v>0</v>
      </c>
      <c r="N79" s="248">
        <f t="shared" si="39"/>
        <v>0</v>
      </c>
      <c r="O79" s="254"/>
      <c r="Q79" s="91"/>
      <c r="S79" s="91">
        <f t="shared" si="29"/>
        <v>0</v>
      </c>
      <c r="U79" s="74">
        <f>$S79*IF(AND(F79&lt;&gt;"",K79&gt;0),K79*VLOOKUP(F79,Llistes!$C$13:$E$17,3,FALSE),0)</f>
        <v>0</v>
      </c>
      <c r="V79" s="74">
        <f>$S79*IF(AND(H79&lt;&gt;"",K79&gt;0),K79*VLOOKUP(H79,Llistes!$C$21:$E$23,3,FALSE),0)</f>
        <v>0</v>
      </c>
      <c r="W79" s="74">
        <f t="shared" si="30"/>
        <v>0</v>
      </c>
      <c r="X79" s="74">
        <f t="shared" si="31"/>
        <v>0</v>
      </c>
      <c r="Y79" s="74">
        <f t="shared" si="32"/>
        <v>0</v>
      </c>
      <c r="AA79" s="164">
        <f t="shared" si="33"/>
        <v>0</v>
      </c>
      <c r="AC79" s="88">
        <f t="shared" si="34"/>
        <v>0</v>
      </c>
      <c r="AD79" s="88">
        <f t="shared" si="35"/>
        <v>0</v>
      </c>
      <c r="AE79" s="88">
        <f t="shared" si="36"/>
        <v>0</v>
      </c>
      <c r="AF79" s="88">
        <f t="shared" si="37"/>
        <v>0</v>
      </c>
      <c r="AH79" s="74">
        <f>$S79*IF(AND(T79&lt;&gt;"",X79&gt;0),X79*VLOOKUP(T79,Llistes!$C$13:$E$17,3,FALSE),0)</f>
        <v>0</v>
      </c>
      <c r="AI79" s="74">
        <f>$S79*IF(AND(U79&lt;&gt;"",X79&gt;0),X79*VLOOKUP(U79,Llistes!$C$21:$E$23,3,FALSE),0)</f>
        <v>0</v>
      </c>
      <c r="AJ79" s="74">
        <f t="shared" si="40"/>
        <v>0</v>
      </c>
      <c r="AK79" s="74">
        <f t="shared" si="41"/>
        <v>0</v>
      </c>
      <c r="AL79" s="74">
        <f t="shared" si="42"/>
        <v>0</v>
      </c>
      <c r="AN79" s="164">
        <f t="shared" si="43"/>
        <v>0</v>
      </c>
    </row>
    <row r="80" spans="4:40" x14ac:dyDescent="0.25">
      <c r="D80" s="67"/>
      <c r="E80" s="34"/>
      <c r="F80" s="138"/>
      <c r="G80" s="138"/>
      <c r="H80" s="35"/>
      <c r="I80" s="35"/>
      <c r="J80" s="35"/>
      <c r="K80" s="138"/>
      <c r="L80" s="251">
        <f t="shared" si="28"/>
        <v>0</v>
      </c>
      <c r="M80" s="115">
        <f t="shared" si="38"/>
        <v>0</v>
      </c>
      <c r="N80" s="248">
        <f t="shared" si="39"/>
        <v>0</v>
      </c>
      <c r="O80" s="254"/>
      <c r="Q80" s="91"/>
      <c r="S80" s="91">
        <f t="shared" si="29"/>
        <v>0</v>
      </c>
      <c r="U80" s="74">
        <f>$S80*IF(AND(F80&lt;&gt;"",K80&gt;0),K80*VLOOKUP(F80,Llistes!$C$13:$E$17,3,FALSE),0)</f>
        <v>0</v>
      </c>
      <c r="V80" s="74">
        <f>$S80*IF(AND(H80&lt;&gt;"",K80&gt;0),K80*VLOOKUP(H80,Llistes!$C$21:$E$23,3,FALSE),0)</f>
        <v>0</v>
      </c>
      <c r="W80" s="74">
        <f t="shared" si="30"/>
        <v>0</v>
      </c>
      <c r="X80" s="74">
        <f t="shared" si="31"/>
        <v>0</v>
      </c>
      <c r="Y80" s="74">
        <f t="shared" si="32"/>
        <v>0</v>
      </c>
      <c r="AA80" s="164">
        <f t="shared" si="33"/>
        <v>0</v>
      </c>
      <c r="AC80" s="88">
        <f t="shared" si="34"/>
        <v>0</v>
      </c>
      <c r="AD80" s="88">
        <f t="shared" si="35"/>
        <v>0</v>
      </c>
      <c r="AE80" s="88">
        <f t="shared" si="36"/>
        <v>0</v>
      </c>
      <c r="AF80" s="88">
        <f t="shared" si="37"/>
        <v>0</v>
      </c>
      <c r="AH80" s="74">
        <f>$S80*IF(AND(T80&lt;&gt;"",X80&gt;0),X80*VLOOKUP(T80,Llistes!$C$13:$E$17,3,FALSE),0)</f>
        <v>0</v>
      </c>
      <c r="AI80" s="74">
        <f>$S80*IF(AND(U80&lt;&gt;"",X80&gt;0),X80*VLOOKUP(U80,Llistes!$C$21:$E$23,3,FALSE),0)</f>
        <v>0</v>
      </c>
      <c r="AJ80" s="74">
        <f t="shared" si="40"/>
        <v>0</v>
      </c>
      <c r="AK80" s="74">
        <f t="shared" si="41"/>
        <v>0</v>
      </c>
      <c r="AL80" s="74">
        <f t="shared" si="42"/>
        <v>0</v>
      </c>
      <c r="AN80" s="164">
        <f t="shared" si="43"/>
        <v>0</v>
      </c>
    </row>
    <row r="81" spans="4:40" x14ac:dyDescent="0.25">
      <c r="D81" s="67"/>
      <c r="E81" s="34"/>
      <c r="F81" s="138"/>
      <c r="G81" s="138"/>
      <c r="H81" s="35"/>
      <c r="I81" s="35"/>
      <c r="J81" s="35"/>
      <c r="K81" s="138"/>
      <c r="L81" s="251">
        <f t="shared" si="28"/>
        <v>0</v>
      </c>
      <c r="M81" s="115">
        <f t="shared" si="38"/>
        <v>0</v>
      </c>
      <c r="N81" s="248">
        <f t="shared" si="39"/>
        <v>0</v>
      </c>
      <c r="O81" s="254"/>
      <c r="Q81" s="91"/>
      <c r="S81" s="91">
        <f t="shared" si="29"/>
        <v>0</v>
      </c>
      <c r="U81" s="74">
        <f>$S81*IF(AND(F81&lt;&gt;"",K81&gt;0),K81*VLOOKUP(F81,Llistes!$C$13:$E$17,3,FALSE),0)</f>
        <v>0</v>
      </c>
      <c r="V81" s="74">
        <f>$S81*IF(AND(H81&lt;&gt;"",K81&gt;0),K81*VLOOKUP(H81,Llistes!$C$21:$E$23,3,FALSE),0)</f>
        <v>0</v>
      </c>
      <c r="W81" s="74">
        <f t="shared" si="30"/>
        <v>0</v>
      </c>
      <c r="X81" s="74">
        <f t="shared" si="31"/>
        <v>0</v>
      </c>
      <c r="Y81" s="74">
        <f t="shared" si="32"/>
        <v>0</v>
      </c>
      <c r="AA81" s="164">
        <f t="shared" si="33"/>
        <v>0</v>
      </c>
      <c r="AC81" s="88">
        <f t="shared" si="34"/>
        <v>0</v>
      </c>
      <c r="AD81" s="88">
        <f t="shared" si="35"/>
        <v>0</v>
      </c>
      <c r="AE81" s="88">
        <f t="shared" si="36"/>
        <v>0</v>
      </c>
      <c r="AF81" s="88">
        <f t="shared" si="37"/>
        <v>0</v>
      </c>
      <c r="AH81" s="74">
        <f>$S81*IF(AND(T81&lt;&gt;"",X81&gt;0),X81*VLOOKUP(T81,Llistes!$C$13:$E$17,3,FALSE),0)</f>
        <v>0</v>
      </c>
      <c r="AI81" s="74">
        <f>$S81*IF(AND(U81&lt;&gt;"",X81&gt;0),X81*VLOOKUP(U81,Llistes!$C$21:$E$23,3,FALSE),0)</f>
        <v>0</v>
      </c>
      <c r="AJ81" s="74">
        <f t="shared" si="40"/>
        <v>0</v>
      </c>
      <c r="AK81" s="74">
        <f t="shared" si="41"/>
        <v>0</v>
      </c>
      <c r="AL81" s="74">
        <f t="shared" si="42"/>
        <v>0</v>
      </c>
      <c r="AN81" s="164">
        <f t="shared" si="43"/>
        <v>0</v>
      </c>
    </row>
    <row r="82" spans="4:40" x14ac:dyDescent="0.25">
      <c r="D82" s="67"/>
      <c r="E82" s="34"/>
      <c r="F82" s="138"/>
      <c r="G82" s="138"/>
      <c r="H82" s="35"/>
      <c r="I82" s="35"/>
      <c r="J82" s="35"/>
      <c r="K82" s="138"/>
      <c r="L82" s="251">
        <f t="shared" si="28"/>
        <v>0</v>
      </c>
      <c r="M82" s="115">
        <f t="shared" si="38"/>
        <v>0</v>
      </c>
      <c r="N82" s="248">
        <f t="shared" si="39"/>
        <v>0</v>
      </c>
      <c r="O82" s="254"/>
      <c r="Q82" s="91"/>
      <c r="S82" s="91">
        <f t="shared" si="29"/>
        <v>0</v>
      </c>
      <c r="U82" s="74">
        <f>$S82*IF(AND(F82&lt;&gt;"",K82&gt;0),K82*VLOOKUP(F82,Llistes!$C$13:$E$17,3,FALSE),0)</f>
        <v>0</v>
      </c>
      <c r="V82" s="74">
        <f>$S82*IF(AND(H82&lt;&gt;"",K82&gt;0),K82*VLOOKUP(H82,Llistes!$C$21:$E$23,3,FALSE),0)</f>
        <v>0</v>
      </c>
      <c r="W82" s="74">
        <f t="shared" si="30"/>
        <v>0</v>
      </c>
      <c r="X82" s="74">
        <f t="shared" si="31"/>
        <v>0</v>
      </c>
      <c r="Y82" s="74">
        <f t="shared" si="32"/>
        <v>0</v>
      </c>
      <c r="AA82" s="164">
        <f t="shared" si="33"/>
        <v>0</v>
      </c>
      <c r="AC82" s="88">
        <f t="shared" si="34"/>
        <v>0</v>
      </c>
      <c r="AD82" s="88">
        <f t="shared" si="35"/>
        <v>0</v>
      </c>
      <c r="AE82" s="88">
        <f t="shared" si="36"/>
        <v>0</v>
      </c>
      <c r="AF82" s="88">
        <f t="shared" si="37"/>
        <v>0</v>
      </c>
      <c r="AH82" s="74">
        <f>$S82*IF(AND(T82&lt;&gt;"",X82&gt;0),X82*VLOOKUP(T82,Llistes!$C$13:$E$17,3,FALSE),0)</f>
        <v>0</v>
      </c>
      <c r="AI82" s="74">
        <f>$S82*IF(AND(U82&lt;&gt;"",X82&gt;0),X82*VLOOKUP(U82,Llistes!$C$21:$E$23,3,FALSE),0)</f>
        <v>0</v>
      </c>
      <c r="AJ82" s="74">
        <f t="shared" si="40"/>
        <v>0</v>
      </c>
      <c r="AK82" s="74">
        <f t="shared" si="41"/>
        <v>0</v>
      </c>
      <c r="AL82" s="74">
        <f t="shared" si="42"/>
        <v>0</v>
      </c>
      <c r="AN82" s="164">
        <f t="shared" si="43"/>
        <v>0</v>
      </c>
    </row>
    <row r="83" spans="4:40" x14ac:dyDescent="0.25">
      <c r="D83" s="67"/>
      <c r="E83" s="34"/>
      <c r="F83" s="138"/>
      <c r="G83" s="138"/>
      <c r="H83" s="35"/>
      <c r="I83" s="35"/>
      <c r="J83" s="35"/>
      <c r="K83" s="138"/>
      <c r="L83" s="251">
        <f t="shared" si="28"/>
        <v>0</v>
      </c>
      <c r="M83" s="115">
        <f t="shared" si="38"/>
        <v>0</v>
      </c>
      <c r="N83" s="248">
        <f t="shared" si="39"/>
        <v>0</v>
      </c>
      <c r="O83" s="254"/>
      <c r="Q83" s="91"/>
      <c r="S83" s="91">
        <f t="shared" si="29"/>
        <v>0</v>
      </c>
      <c r="U83" s="74">
        <f>$S83*IF(AND(F83&lt;&gt;"",K83&gt;0),K83*VLOOKUP(F83,Llistes!$C$13:$E$17,3,FALSE),0)</f>
        <v>0</v>
      </c>
      <c r="V83" s="74">
        <f>$S83*IF(AND(H83&lt;&gt;"",K83&gt;0),K83*VLOOKUP(H83,Llistes!$C$21:$E$23,3,FALSE),0)</f>
        <v>0</v>
      </c>
      <c r="W83" s="74">
        <f t="shared" si="30"/>
        <v>0</v>
      </c>
      <c r="X83" s="74">
        <f t="shared" si="31"/>
        <v>0</v>
      </c>
      <c r="Y83" s="74">
        <f t="shared" si="32"/>
        <v>0</v>
      </c>
      <c r="AA83" s="164">
        <f t="shared" si="33"/>
        <v>0</v>
      </c>
      <c r="AC83" s="88">
        <f t="shared" si="34"/>
        <v>0</v>
      </c>
      <c r="AD83" s="88">
        <f t="shared" si="35"/>
        <v>0</v>
      </c>
      <c r="AE83" s="88">
        <f t="shared" si="36"/>
        <v>0</v>
      </c>
      <c r="AF83" s="88">
        <f t="shared" si="37"/>
        <v>0</v>
      </c>
      <c r="AH83" s="74">
        <f>$S83*IF(AND(T83&lt;&gt;"",X83&gt;0),X83*VLOOKUP(T83,Llistes!$C$13:$E$17,3,FALSE),0)</f>
        <v>0</v>
      </c>
      <c r="AI83" s="74">
        <f>$S83*IF(AND(U83&lt;&gt;"",X83&gt;0),X83*VLOOKUP(U83,Llistes!$C$21:$E$23,3,FALSE),0)</f>
        <v>0</v>
      </c>
      <c r="AJ83" s="74">
        <f t="shared" si="40"/>
        <v>0</v>
      </c>
      <c r="AK83" s="74">
        <f t="shared" si="41"/>
        <v>0</v>
      </c>
      <c r="AL83" s="74">
        <f t="shared" si="42"/>
        <v>0</v>
      </c>
      <c r="AN83" s="164">
        <f t="shared" si="43"/>
        <v>0</v>
      </c>
    </row>
    <row r="84" spans="4:40" x14ac:dyDescent="0.25">
      <c r="D84" s="67"/>
      <c r="E84" s="34"/>
      <c r="F84" s="138"/>
      <c r="G84" s="138"/>
      <c r="H84" s="35"/>
      <c r="I84" s="35"/>
      <c r="J84" s="35"/>
      <c r="K84" s="138"/>
      <c r="L84" s="251">
        <f t="shared" si="28"/>
        <v>0</v>
      </c>
      <c r="M84" s="115">
        <f t="shared" si="38"/>
        <v>0</v>
      </c>
      <c r="N84" s="248">
        <f t="shared" si="39"/>
        <v>0</v>
      </c>
      <c r="O84" s="254"/>
      <c r="Q84" s="91"/>
      <c r="S84" s="91">
        <f t="shared" si="29"/>
        <v>0</v>
      </c>
      <c r="U84" s="74">
        <f>$S84*IF(AND(F84&lt;&gt;"",K84&gt;0),K84*VLOOKUP(F84,Llistes!$C$13:$E$17,3,FALSE),0)</f>
        <v>0</v>
      </c>
      <c r="V84" s="74">
        <f>$S84*IF(AND(H84&lt;&gt;"",K84&gt;0),K84*VLOOKUP(H84,Llistes!$C$21:$E$23,3,FALSE),0)</f>
        <v>0</v>
      </c>
      <c r="W84" s="74">
        <f t="shared" si="30"/>
        <v>0</v>
      </c>
      <c r="X84" s="74">
        <f t="shared" si="31"/>
        <v>0</v>
      </c>
      <c r="Y84" s="74">
        <f t="shared" si="32"/>
        <v>0</v>
      </c>
      <c r="AA84" s="164">
        <f t="shared" si="33"/>
        <v>0</v>
      </c>
      <c r="AC84" s="88">
        <f t="shared" si="34"/>
        <v>0</v>
      </c>
      <c r="AD84" s="88">
        <f t="shared" si="35"/>
        <v>0</v>
      </c>
      <c r="AE84" s="88">
        <f t="shared" si="36"/>
        <v>0</v>
      </c>
      <c r="AF84" s="88">
        <f t="shared" si="37"/>
        <v>0</v>
      </c>
      <c r="AH84" s="74">
        <f>$S84*IF(AND(T84&lt;&gt;"",X84&gt;0),X84*VLOOKUP(T84,Llistes!$C$13:$E$17,3,FALSE),0)</f>
        <v>0</v>
      </c>
      <c r="AI84" s="74">
        <f>$S84*IF(AND(U84&lt;&gt;"",X84&gt;0),X84*VLOOKUP(U84,Llistes!$C$21:$E$23,3,FALSE),0)</f>
        <v>0</v>
      </c>
      <c r="AJ84" s="74">
        <f t="shared" si="40"/>
        <v>0</v>
      </c>
      <c r="AK84" s="74">
        <f t="shared" si="41"/>
        <v>0</v>
      </c>
      <c r="AL84" s="74">
        <f t="shared" si="42"/>
        <v>0</v>
      </c>
      <c r="AN84" s="164">
        <f t="shared" si="43"/>
        <v>0</v>
      </c>
    </row>
    <row r="85" spans="4:40" x14ac:dyDescent="0.25">
      <c r="D85" s="67"/>
      <c r="E85" s="34"/>
      <c r="F85" s="138"/>
      <c r="G85" s="138"/>
      <c r="H85" s="35"/>
      <c r="I85" s="35"/>
      <c r="J85" s="35"/>
      <c r="K85" s="138"/>
      <c r="L85" s="251">
        <f t="shared" si="28"/>
        <v>0</v>
      </c>
      <c r="M85" s="115">
        <f t="shared" si="38"/>
        <v>0</v>
      </c>
      <c r="N85" s="248">
        <f t="shared" si="39"/>
        <v>0</v>
      </c>
      <c r="O85" s="254"/>
      <c r="Q85" s="91"/>
      <c r="S85" s="91">
        <f t="shared" si="29"/>
        <v>0</v>
      </c>
      <c r="U85" s="74">
        <f>$S85*IF(AND(F85&lt;&gt;"",K85&gt;0),K85*VLOOKUP(F85,Llistes!$C$13:$E$17,3,FALSE),0)</f>
        <v>0</v>
      </c>
      <c r="V85" s="74">
        <f>$S85*IF(AND(H85&lt;&gt;"",K85&gt;0),K85*VLOOKUP(H85,Llistes!$C$21:$E$23,3,FALSE),0)</f>
        <v>0</v>
      </c>
      <c r="W85" s="74">
        <f t="shared" si="30"/>
        <v>0</v>
      </c>
      <c r="X85" s="74">
        <f t="shared" si="31"/>
        <v>0</v>
      </c>
      <c r="Y85" s="74">
        <f t="shared" si="32"/>
        <v>0</v>
      </c>
      <c r="AA85" s="164">
        <f t="shared" si="33"/>
        <v>0</v>
      </c>
      <c r="AC85" s="88">
        <f t="shared" si="34"/>
        <v>0</v>
      </c>
      <c r="AD85" s="88">
        <f t="shared" si="35"/>
        <v>0</v>
      </c>
      <c r="AE85" s="88">
        <f t="shared" si="36"/>
        <v>0</v>
      </c>
      <c r="AF85" s="88">
        <f t="shared" si="37"/>
        <v>0</v>
      </c>
      <c r="AH85" s="74">
        <f>$S85*IF(AND(T85&lt;&gt;"",X85&gt;0),X85*VLOOKUP(T85,Llistes!$C$13:$E$17,3,FALSE),0)</f>
        <v>0</v>
      </c>
      <c r="AI85" s="74">
        <f>$S85*IF(AND(U85&lt;&gt;"",X85&gt;0),X85*VLOOKUP(U85,Llistes!$C$21:$E$23,3,FALSE),0)</f>
        <v>0</v>
      </c>
      <c r="AJ85" s="74">
        <f t="shared" si="40"/>
        <v>0</v>
      </c>
      <c r="AK85" s="74">
        <f t="shared" si="41"/>
        <v>0</v>
      </c>
      <c r="AL85" s="74">
        <f t="shared" si="42"/>
        <v>0</v>
      </c>
      <c r="AN85" s="164">
        <f t="shared" si="43"/>
        <v>0</v>
      </c>
    </row>
    <row r="86" spans="4:40" x14ac:dyDescent="0.25">
      <c r="D86" s="67"/>
      <c r="E86" s="34"/>
      <c r="F86" s="138"/>
      <c r="G86" s="138"/>
      <c r="H86" s="35"/>
      <c r="I86" s="35"/>
      <c r="J86" s="35"/>
      <c r="K86" s="138"/>
      <c r="L86" s="251">
        <f t="shared" si="28"/>
        <v>0</v>
      </c>
      <c r="M86" s="115">
        <f t="shared" si="38"/>
        <v>0</v>
      </c>
      <c r="N86" s="248">
        <f t="shared" si="39"/>
        <v>0</v>
      </c>
      <c r="O86" s="254"/>
      <c r="Q86" s="91"/>
      <c r="S86" s="91">
        <f t="shared" si="29"/>
        <v>0</v>
      </c>
      <c r="U86" s="74">
        <f>$S86*IF(AND(F86&lt;&gt;"",K86&gt;0),K86*VLOOKUP(F86,Llistes!$C$13:$E$17,3,FALSE),0)</f>
        <v>0</v>
      </c>
      <c r="V86" s="74">
        <f>$S86*IF(AND(H86&lt;&gt;"",K86&gt;0),K86*VLOOKUP(H86,Llistes!$C$21:$E$23,3,FALSE),0)</f>
        <v>0</v>
      </c>
      <c r="W86" s="74">
        <f t="shared" si="30"/>
        <v>0</v>
      </c>
      <c r="X86" s="74">
        <f t="shared" si="31"/>
        <v>0</v>
      </c>
      <c r="Y86" s="74">
        <f t="shared" si="32"/>
        <v>0</v>
      </c>
      <c r="AA86" s="164">
        <f t="shared" si="33"/>
        <v>0</v>
      </c>
      <c r="AC86" s="88">
        <f t="shared" si="34"/>
        <v>0</v>
      </c>
      <c r="AD86" s="88">
        <f t="shared" si="35"/>
        <v>0</v>
      </c>
      <c r="AE86" s="88">
        <f t="shared" si="36"/>
        <v>0</v>
      </c>
      <c r="AF86" s="88">
        <f t="shared" si="37"/>
        <v>0</v>
      </c>
      <c r="AH86" s="74">
        <f>$S86*IF(AND(T86&lt;&gt;"",X86&gt;0),X86*VLOOKUP(T86,Llistes!$C$13:$E$17,3,FALSE),0)</f>
        <v>0</v>
      </c>
      <c r="AI86" s="74">
        <f>$S86*IF(AND(U86&lt;&gt;"",X86&gt;0),X86*VLOOKUP(U86,Llistes!$C$21:$E$23,3,FALSE),0)</f>
        <v>0</v>
      </c>
      <c r="AJ86" s="74">
        <f t="shared" si="40"/>
        <v>0</v>
      </c>
      <c r="AK86" s="74">
        <f t="shared" si="41"/>
        <v>0</v>
      </c>
      <c r="AL86" s="74">
        <f t="shared" si="42"/>
        <v>0</v>
      </c>
      <c r="AN86" s="164">
        <f t="shared" si="43"/>
        <v>0</v>
      </c>
    </row>
    <row r="87" spans="4:40" x14ac:dyDescent="0.25">
      <c r="D87" s="67"/>
      <c r="E87" s="34"/>
      <c r="F87" s="138"/>
      <c r="G87" s="138"/>
      <c r="H87" s="35"/>
      <c r="I87" s="35"/>
      <c r="J87" s="35"/>
      <c r="K87" s="138"/>
      <c r="L87" s="251">
        <f t="shared" si="28"/>
        <v>0</v>
      </c>
      <c r="M87" s="115">
        <f t="shared" si="38"/>
        <v>0</v>
      </c>
      <c r="N87" s="248">
        <f t="shared" si="39"/>
        <v>0</v>
      </c>
      <c r="O87" s="254"/>
      <c r="Q87" s="91"/>
      <c r="S87" s="91">
        <f t="shared" si="29"/>
        <v>0</v>
      </c>
      <c r="U87" s="74">
        <f>$S87*IF(AND(F87&lt;&gt;"",K87&gt;0),K87*VLOOKUP(F87,Llistes!$C$13:$E$17,3,FALSE),0)</f>
        <v>0</v>
      </c>
      <c r="V87" s="74">
        <f>$S87*IF(AND(H87&lt;&gt;"",K87&gt;0),K87*VLOOKUP(H87,Llistes!$C$21:$E$23,3,FALSE),0)</f>
        <v>0</v>
      </c>
      <c r="W87" s="74">
        <f t="shared" si="30"/>
        <v>0</v>
      </c>
      <c r="X87" s="74">
        <f t="shared" si="31"/>
        <v>0</v>
      </c>
      <c r="Y87" s="74">
        <f t="shared" si="32"/>
        <v>0</v>
      </c>
      <c r="AA87" s="164">
        <f t="shared" si="33"/>
        <v>0</v>
      </c>
      <c r="AC87" s="88">
        <f t="shared" si="34"/>
        <v>0</v>
      </c>
      <c r="AD87" s="88">
        <f t="shared" si="35"/>
        <v>0</v>
      </c>
      <c r="AE87" s="88">
        <f t="shared" si="36"/>
        <v>0</v>
      </c>
      <c r="AF87" s="88">
        <f t="shared" si="37"/>
        <v>0</v>
      </c>
      <c r="AH87" s="74">
        <f>$S87*IF(AND(T87&lt;&gt;"",X87&gt;0),X87*VLOOKUP(T87,Llistes!$C$13:$E$17,3,FALSE),0)</f>
        <v>0</v>
      </c>
      <c r="AI87" s="74">
        <f>$S87*IF(AND(U87&lt;&gt;"",X87&gt;0),X87*VLOOKUP(U87,Llistes!$C$21:$E$23,3,FALSE),0)</f>
        <v>0</v>
      </c>
      <c r="AJ87" s="74">
        <f t="shared" si="40"/>
        <v>0</v>
      </c>
      <c r="AK87" s="74">
        <f t="shared" si="41"/>
        <v>0</v>
      </c>
      <c r="AL87" s="74">
        <f t="shared" si="42"/>
        <v>0</v>
      </c>
      <c r="AN87" s="164">
        <f t="shared" si="43"/>
        <v>0</v>
      </c>
    </row>
    <row r="88" spans="4:40" x14ac:dyDescent="0.25">
      <c r="D88" s="67"/>
      <c r="E88" s="34"/>
      <c r="F88" s="138"/>
      <c r="G88" s="138"/>
      <c r="H88" s="35"/>
      <c r="I88" s="35"/>
      <c r="J88" s="35"/>
      <c r="K88" s="138"/>
      <c r="L88" s="251">
        <f t="shared" si="28"/>
        <v>0</v>
      </c>
      <c r="M88" s="115">
        <f t="shared" si="38"/>
        <v>0</v>
      </c>
      <c r="N88" s="248">
        <f t="shared" si="39"/>
        <v>0</v>
      </c>
      <c r="O88" s="254"/>
      <c r="Q88" s="91"/>
      <c r="S88" s="91">
        <f t="shared" si="29"/>
        <v>0</v>
      </c>
      <c r="U88" s="74">
        <f>$S88*IF(AND(F88&lt;&gt;"",K88&gt;0),K88*VLOOKUP(F88,Llistes!$C$13:$E$17,3,FALSE),0)</f>
        <v>0</v>
      </c>
      <c r="V88" s="74">
        <f>$S88*IF(AND(H88&lt;&gt;"",K88&gt;0),K88*VLOOKUP(H88,Llistes!$C$21:$E$23,3,FALSE),0)</f>
        <v>0</v>
      </c>
      <c r="W88" s="74">
        <f t="shared" si="30"/>
        <v>0</v>
      </c>
      <c r="X88" s="74">
        <f t="shared" si="31"/>
        <v>0</v>
      </c>
      <c r="Y88" s="74">
        <f t="shared" si="32"/>
        <v>0</v>
      </c>
      <c r="AA88" s="164">
        <f t="shared" si="33"/>
        <v>0</v>
      </c>
      <c r="AC88" s="88">
        <f t="shared" si="34"/>
        <v>0</v>
      </c>
      <c r="AD88" s="88">
        <f t="shared" si="35"/>
        <v>0</v>
      </c>
      <c r="AE88" s="88">
        <f t="shared" si="36"/>
        <v>0</v>
      </c>
      <c r="AF88" s="88">
        <f t="shared" si="37"/>
        <v>0</v>
      </c>
      <c r="AH88" s="74">
        <f>$S88*IF(AND(T88&lt;&gt;"",X88&gt;0),X88*VLOOKUP(T88,Llistes!$C$13:$E$17,3,FALSE),0)</f>
        <v>0</v>
      </c>
      <c r="AI88" s="74">
        <f>$S88*IF(AND(U88&lt;&gt;"",X88&gt;0),X88*VLOOKUP(U88,Llistes!$C$21:$E$23,3,FALSE),0)</f>
        <v>0</v>
      </c>
      <c r="AJ88" s="74">
        <f t="shared" si="40"/>
        <v>0</v>
      </c>
      <c r="AK88" s="74">
        <f t="shared" si="41"/>
        <v>0</v>
      </c>
      <c r="AL88" s="74">
        <f t="shared" si="42"/>
        <v>0</v>
      </c>
      <c r="AN88" s="164">
        <f t="shared" si="43"/>
        <v>0</v>
      </c>
    </row>
    <row r="89" spans="4:40" x14ac:dyDescent="0.25">
      <c r="D89" s="67"/>
      <c r="E89" s="34"/>
      <c r="F89" s="138"/>
      <c r="G89" s="138"/>
      <c r="H89" s="35"/>
      <c r="I89" s="35"/>
      <c r="J89" s="35"/>
      <c r="K89" s="138"/>
      <c r="L89" s="251">
        <f t="shared" si="28"/>
        <v>0</v>
      </c>
      <c r="M89" s="115">
        <f t="shared" si="38"/>
        <v>0</v>
      </c>
      <c r="N89" s="248">
        <f t="shared" si="39"/>
        <v>0</v>
      </c>
      <c r="O89" s="254"/>
      <c r="Q89" s="91"/>
      <c r="S89" s="91">
        <f t="shared" si="29"/>
        <v>0</v>
      </c>
      <c r="U89" s="74">
        <f>$S89*IF(AND(F89&lt;&gt;"",K89&gt;0),K89*VLOOKUP(F89,Llistes!$C$13:$E$17,3,FALSE),0)</f>
        <v>0</v>
      </c>
      <c r="V89" s="74">
        <f>$S89*IF(AND(H89&lt;&gt;"",K89&gt;0),K89*VLOOKUP(H89,Llistes!$C$21:$E$23,3,FALSE),0)</f>
        <v>0</v>
      </c>
      <c r="W89" s="74">
        <f t="shared" si="30"/>
        <v>0</v>
      </c>
      <c r="X89" s="74">
        <f t="shared" si="31"/>
        <v>0</v>
      </c>
      <c r="Y89" s="74">
        <f t="shared" si="32"/>
        <v>0</v>
      </c>
      <c r="AA89" s="164">
        <f t="shared" si="33"/>
        <v>0</v>
      </c>
      <c r="AC89" s="88">
        <f t="shared" si="34"/>
        <v>0</v>
      </c>
      <c r="AD89" s="88">
        <f t="shared" si="35"/>
        <v>0</v>
      </c>
      <c r="AE89" s="88">
        <f t="shared" si="36"/>
        <v>0</v>
      </c>
      <c r="AF89" s="88">
        <f t="shared" si="37"/>
        <v>0</v>
      </c>
      <c r="AH89" s="74">
        <f>$S89*IF(AND(T89&lt;&gt;"",X89&gt;0),X89*VLOOKUP(T89,Llistes!$C$13:$E$17,3,FALSE),0)</f>
        <v>0</v>
      </c>
      <c r="AI89" s="74">
        <f>$S89*IF(AND(U89&lt;&gt;"",X89&gt;0),X89*VLOOKUP(U89,Llistes!$C$21:$E$23,3,FALSE),0)</f>
        <v>0</v>
      </c>
      <c r="AJ89" s="74">
        <f t="shared" si="40"/>
        <v>0</v>
      </c>
      <c r="AK89" s="74">
        <f t="shared" si="41"/>
        <v>0</v>
      </c>
      <c r="AL89" s="74">
        <f t="shared" si="42"/>
        <v>0</v>
      </c>
      <c r="AN89" s="164">
        <f t="shared" si="43"/>
        <v>0</v>
      </c>
    </row>
    <row r="90" spans="4:40" x14ac:dyDescent="0.25">
      <c r="D90" s="67"/>
      <c r="E90" s="34"/>
      <c r="F90" s="138"/>
      <c r="G90" s="138"/>
      <c r="H90" s="35"/>
      <c r="I90" s="35"/>
      <c r="J90" s="35"/>
      <c r="K90" s="138"/>
      <c r="L90" s="251">
        <f t="shared" si="28"/>
        <v>0</v>
      </c>
      <c r="M90" s="115">
        <f t="shared" si="38"/>
        <v>0</v>
      </c>
      <c r="N90" s="248">
        <f t="shared" si="39"/>
        <v>0</v>
      </c>
      <c r="O90" s="254"/>
      <c r="Q90" s="91"/>
      <c r="S90" s="91">
        <f t="shared" si="29"/>
        <v>0</v>
      </c>
      <c r="U90" s="74">
        <f>$S90*IF(AND(F90&lt;&gt;"",K90&gt;0),K90*VLOOKUP(F90,Llistes!$C$13:$E$17,3,FALSE),0)</f>
        <v>0</v>
      </c>
      <c r="V90" s="74">
        <f>$S90*IF(AND(H90&lt;&gt;"",K90&gt;0),K90*VLOOKUP(H90,Llistes!$C$21:$E$23,3,FALSE),0)</f>
        <v>0</v>
      </c>
      <c r="W90" s="74">
        <f t="shared" si="30"/>
        <v>0</v>
      </c>
      <c r="X90" s="74">
        <f t="shared" si="31"/>
        <v>0</v>
      </c>
      <c r="Y90" s="74">
        <f t="shared" si="32"/>
        <v>0</v>
      </c>
      <c r="AA90" s="164">
        <f t="shared" si="33"/>
        <v>0</v>
      </c>
      <c r="AC90" s="88">
        <f t="shared" si="34"/>
        <v>0</v>
      </c>
      <c r="AD90" s="88">
        <f t="shared" si="35"/>
        <v>0</v>
      </c>
      <c r="AE90" s="88">
        <f t="shared" si="36"/>
        <v>0</v>
      </c>
      <c r="AF90" s="88">
        <f t="shared" si="37"/>
        <v>0</v>
      </c>
      <c r="AH90" s="74">
        <f>$S90*IF(AND(T90&lt;&gt;"",X90&gt;0),X90*VLOOKUP(T90,Llistes!$C$13:$E$17,3,FALSE),0)</f>
        <v>0</v>
      </c>
      <c r="AI90" s="74">
        <f>$S90*IF(AND(U90&lt;&gt;"",X90&gt;0),X90*VLOOKUP(U90,Llistes!$C$21:$E$23,3,FALSE),0)</f>
        <v>0</v>
      </c>
      <c r="AJ90" s="74">
        <f t="shared" si="40"/>
        <v>0</v>
      </c>
      <c r="AK90" s="74">
        <f t="shared" si="41"/>
        <v>0</v>
      </c>
      <c r="AL90" s="74">
        <f t="shared" si="42"/>
        <v>0</v>
      </c>
      <c r="AN90" s="164">
        <f t="shared" si="43"/>
        <v>0</v>
      </c>
    </row>
    <row r="91" spans="4:40" x14ac:dyDescent="0.25">
      <c r="D91" s="67"/>
      <c r="E91" s="34"/>
      <c r="F91" s="138"/>
      <c r="G91" s="138"/>
      <c r="H91" s="35"/>
      <c r="I91" s="35"/>
      <c r="J91" s="35"/>
      <c r="K91" s="138"/>
      <c r="L91" s="251">
        <f t="shared" si="28"/>
        <v>0</v>
      </c>
      <c r="M91" s="115">
        <f t="shared" si="38"/>
        <v>0</v>
      </c>
      <c r="N91" s="248">
        <f t="shared" si="39"/>
        <v>0</v>
      </c>
      <c r="O91" s="254"/>
      <c r="Q91" s="91"/>
      <c r="S91" s="91">
        <f t="shared" si="29"/>
        <v>0</v>
      </c>
      <c r="U91" s="74">
        <f>$S91*IF(AND(F91&lt;&gt;"",K91&gt;0),K91*VLOOKUP(F91,Llistes!$C$13:$E$17,3,FALSE),0)</f>
        <v>0</v>
      </c>
      <c r="V91" s="74">
        <f>$S91*IF(AND(H91&lt;&gt;"",K91&gt;0),K91*VLOOKUP(H91,Llistes!$C$21:$E$23,3,FALSE),0)</f>
        <v>0</v>
      </c>
      <c r="W91" s="74">
        <f t="shared" si="30"/>
        <v>0</v>
      </c>
      <c r="X91" s="74">
        <f t="shared" si="31"/>
        <v>0</v>
      </c>
      <c r="Y91" s="74">
        <f t="shared" si="32"/>
        <v>0</v>
      </c>
      <c r="AA91" s="164">
        <f t="shared" si="33"/>
        <v>0</v>
      </c>
      <c r="AC91" s="88">
        <f t="shared" si="34"/>
        <v>0</v>
      </c>
      <c r="AD91" s="88">
        <f t="shared" si="35"/>
        <v>0</v>
      </c>
      <c r="AE91" s="88">
        <f t="shared" si="36"/>
        <v>0</v>
      </c>
      <c r="AF91" s="88">
        <f t="shared" si="37"/>
        <v>0</v>
      </c>
      <c r="AH91" s="74">
        <f>$S91*IF(AND(T91&lt;&gt;"",X91&gt;0),X91*VLOOKUP(T91,Llistes!$C$13:$E$17,3,FALSE),0)</f>
        <v>0</v>
      </c>
      <c r="AI91" s="74">
        <f>$S91*IF(AND(U91&lt;&gt;"",X91&gt;0),X91*VLOOKUP(U91,Llistes!$C$21:$E$23,3,FALSE),0)</f>
        <v>0</v>
      </c>
      <c r="AJ91" s="74">
        <f t="shared" si="40"/>
        <v>0</v>
      </c>
      <c r="AK91" s="74">
        <f t="shared" si="41"/>
        <v>0</v>
      </c>
      <c r="AL91" s="74">
        <f t="shared" si="42"/>
        <v>0</v>
      </c>
      <c r="AN91" s="164">
        <f t="shared" si="43"/>
        <v>0</v>
      </c>
    </row>
    <row r="92" spans="4:40" x14ac:dyDescent="0.25">
      <c r="D92" s="67"/>
      <c r="E92" s="34"/>
      <c r="F92" s="138"/>
      <c r="G92" s="138"/>
      <c r="H92" s="35"/>
      <c r="I92" s="35"/>
      <c r="J92" s="35"/>
      <c r="K92" s="138"/>
      <c r="L92" s="251">
        <f t="shared" si="28"/>
        <v>0</v>
      </c>
      <c r="M92" s="115">
        <f t="shared" si="38"/>
        <v>0</v>
      </c>
      <c r="N92" s="248">
        <f t="shared" si="39"/>
        <v>0</v>
      </c>
      <c r="O92" s="254"/>
      <c r="Q92" s="91"/>
      <c r="S92" s="91">
        <f t="shared" si="29"/>
        <v>0</v>
      </c>
      <c r="U92" s="74">
        <f>$S92*IF(AND(F92&lt;&gt;"",K92&gt;0),K92*VLOOKUP(F92,Llistes!$C$13:$E$17,3,FALSE),0)</f>
        <v>0</v>
      </c>
      <c r="V92" s="74">
        <f>$S92*IF(AND(H92&lt;&gt;"",K92&gt;0),K92*VLOOKUP(H92,Llistes!$C$21:$E$23,3,FALSE),0)</f>
        <v>0</v>
      </c>
      <c r="W92" s="74">
        <f t="shared" si="30"/>
        <v>0</v>
      </c>
      <c r="X92" s="74">
        <f t="shared" si="31"/>
        <v>0</v>
      </c>
      <c r="Y92" s="74">
        <f t="shared" si="32"/>
        <v>0</v>
      </c>
      <c r="AA92" s="164">
        <f t="shared" si="33"/>
        <v>0</v>
      </c>
      <c r="AC92" s="88">
        <f t="shared" si="34"/>
        <v>0</v>
      </c>
      <c r="AD92" s="88">
        <f t="shared" si="35"/>
        <v>0</v>
      </c>
      <c r="AE92" s="88">
        <f t="shared" si="36"/>
        <v>0</v>
      </c>
      <c r="AF92" s="88">
        <f t="shared" si="37"/>
        <v>0</v>
      </c>
      <c r="AH92" s="74">
        <f>$S92*IF(AND(T92&lt;&gt;"",X92&gt;0),X92*VLOOKUP(T92,Llistes!$C$13:$E$17,3,FALSE),0)</f>
        <v>0</v>
      </c>
      <c r="AI92" s="74">
        <f>$S92*IF(AND(U92&lt;&gt;"",X92&gt;0),X92*VLOOKUP(U92,Llistes!$C$21:$E$23,3,FALSE),0)</f>
        <v>0</v>
      </c>
      <c r="AJ92" s="74">
        <f t="shared" si="40"/>
        <v>0</v>
      </c>
      <c r="AK92" s="74">
        <f t="shared" si="41"/>
        <v>0</v>
      </c>
      <c r="AL92" s="74">
        <f t="shared" si="42"/>
        <v>0</v>
      </c>
      <c r="AN92" s="164">
        <f t="shared" si="43"/>
        <v>0</v>
      </c>
    </row>
    <row r="93" spans="4:40" x14ac:dyDescent="0.25">
      <c r="D93" s="67"/>
      <c r="E93" s="34"/>
      <c r="F93" s="138"/>
      <c r="G93" s="138"/>
      <c r="H93" s="35"/>
      <c r="I93" s="35"/>
      <c r="J93" s="35"/>
      <c r="K93" s="138"/>
      <c r="L93" s="251">
        <f t="shared" si="28"/>
        <v>0</v>
      </c>
      <c r="M93" s="115">
        <f t="shared" si="38"/>
        <v>0</v>
      </c>
      <c r="N93" s="248">
        <f t="shared" si="39"/>
        <v>0</v>
      </c>
      <c r="O93" s="254"/>
      <c r="Q93" s="91"/>
      <c r="S93" s="91">
        <f t="shared" si="29"/>
        <v>0</v>
      </c>
      <c r="U93" s="74">
        <f>$S93*IF(AND(F93&lt;&gt;"",K93&gt;0),K93*VLOOKUP(F93,Llistes!$C$13:$E$17,3,FALSE),0)</f>
        <v>0</v>
      </c>
      <c r="V93" s="74">
        <f>$S93*IF(AND(H93&lt;&gt;"",K93&gt;0),K93*VLOOKUP(H93,Llistes!$C$21:$E$23,3,FALSE),0)</f>
        <v>0</v>
      </c>
      <c r="W93" s="74">
        <f t="shared" si="30"/>
        <v>0</v>
      </c>
      <c r="X93" s="74">
        <f t="shared" si="31"/>
        <v>0</v>
      </c>
      <c r="Y93" s="74">
        <f t="shared" si="32"/>
        <v>0</v>
      </c>
      <c r="AA93" s="164">
        <f t="shared" si="33"/>
        <v>0</v>
      </c>
      <c r="AC93" s="88">
        <f t="shared" si="34"/>
        <v>0</v>
      </c>
      <c r="AD93" s="88">
        <f t="shared" si="35"/>
        <v>0</v>
      </c>
      <c r="AE93" s="88">
        <f t="shared" si="36"/>
        <v>0</v>
      </c>
      <c r="AF93" s="88">
        <f t="shared" si="37"/>
        <v>0</v>
      </c>
      <c r="AH93" s="74">
        <f>$S93*IF(AND(T93&lt;&gt;"",X93&gt;0),X93*VLOOKUP(T93,Llistes!$C$13:$E$17,3,FALSE),0)</f>
        <v>0</v>
      </c>
      <c r="AI93" s="74">
        <f>$S93*IF(AND(U93&lt;&gt;"",X93&gt;0),X93*VLOOKUP(U93,Llistes!$C$21:$E$23,3,FALSE),0)</f>
        <v>0</v>
      </c>
      <c r="AJ93" s="74">
        <f t="shared" si="40"/>
        <v>0</v>
      </c>
      <c r="AK93" s="74">
        <f t="shared" si="41"/>
        <v>0</v>
      </c>
      <c r="AL93" s="74">
        <f t="shared" si="42"/>
        <v>0</v>
      </c>
      <c r="AN93" s="164">
        <f t="shared" si="43"/>
        <v>0</v>
      </c>
    </row>
    <row r="94" spans="4:40" x14ac:dyDescent="0.25">
      <c r="D94" s="67"/>
      <c r="E94" s="34"/>
      <c r="F94" s="138"/>
      <c r="G94" s="138"/>
      <c r="H94" s="35"/>
      <c r="I94" s="35"/>
      <c r="J94" s="35"/>
      <c r="K94" s="138"/>
      <c r="L94" s="251">
        <f t="shared" si="28"/>
        <v>0</v>
      </c>
      <c r="M94" s="115">
        <f t="shared" si="38"/>
        <v>0</v>
      </c>
      <c r="N94" s="248">
        <f t="shared" si="39"/>
        <v>0</v>
      </c>
      <c r="O94" s="254"/>
      <c r="Q94" s="91"/>
      <c r="S94" s="91">
        <f t="shared" si="29"/>
        <v>0</v>
      </c>
      <c r="U94" s="74">
        <f>$S94*IF(AND(F94&lt;&gt;"",K94&gt;0),K94*VLOOKUP(F94,Llistes!$C$13:$E$17,3,FALSE),0)</f>
        <v>0</v>
      </c>
      <c r="V94" s="74">
        <f>$S94*IF(AND(H94&lt;&gt;"",K94&gt;0),K94*VLOOKUP(H94,Llistes!$C$21:$E$23,3,FALSE),0)</f>
        <v>0</v>
      </c>
      <c r="W94" s="74">
        <f t="shared" si="30"/>
        <v>0</v>
      </c>
      <c r="X94" s="74">
        <f t="shared" si="31"/>
        <v>0</v>
      </c>
      <c r="Y94" s="74">
        <f t="shared" si="32"/>
        <v>0</v>
      </c>
      <c r="AA94" s="164">
        <f t="shared" si="33"/>
        <v>0</v>
      </c>
      <c r="AC94" s="88">
        <f t="shared" si="34"/>
        <v>0</v>
      </c>
      <c r="AD94" s="88">
        <f t="shared" si="35"/>
        <v>0</v>
      </c>
      <c r="AE94" s="88">
        <f t="shared" si="36"/>
        <v>0</v>
      </c>
      <c r="AF94" s="88">
        <f t="shared" si="37"/>
        <v>0</v>
      </c>
      <c r="AH94" s="74">
        <f>$S94*IF(AND(T94&lt;&gt;"",X94&gt;0),X94*VLOOKUP(T94,Llistes!$C$13:$E$17,3,FALSE),0)</f>
        <v>0</v>
      </c>
      <c r="AI94" s="74">
        <f>$S94*IF(AND(U94&lt;&gt;"",X94&gt;0),X94*VLOOKUP(U94,Llistes!$C$21:$E$23,3,FALSE),0)</f>
        <v>0</v>
      </c>
      <c r="AJ94" s="74">
        <f t="shared" si="40"/>
        <v>0</v>
      </c>
      <c r="AK94" s="74">
        <f t="shared" si="41"/>
        <v>0</v>
      </c>
      <c r="AL94" s="74">
        <f t="shared" si="42"/>
        <v>0</v>
      </c>
      <c r="AN94" s="164">
        <f t="shared" si="43"/>
        <v>0</v>
      </c>
    </row>
    <row r="95" spans="4:40" x14ac:dyDescent="0.25">
      <c r="D95" s="67"/>
      <c r="E95" s="34"/>
      <c r="F95" s="138"/>
      <c r="G95" s="138"/>
      <c r="H95" s="35"/>
      <c r="I95" s="35"/>
      <c r="J95" s="35"/>
      <c r="K95" s="138"/>
      <c r="L95" s="251">
        <f t="shared" si="28"/>
        <v>0</v>
      </c>
      <c r="M95" s="115">
        <f t="shared" si="38"/>
        <v>0</v>
      </c>
      <c r="N95" s="248">
        <f t="shared" si="39"/>
        <v>0</v>
      </c>
      <c r="O95" s="254"/>
      <c r="Q95" s="91"/>
      <c r="S95" s="91">
        <f t="shared" si="29"/>
        <v>0</v>
      </c>
      <c r="U95" s="74">
        <f>$S95*IF(AND(F95&lt;&gt;"",K95&gt;0),K95*VLOOKUP(F95,Llistes!$C$13:$E$17,3,FALSE),0)</f>
        <v>0</v>
      </c>
      <c r="V95" s="74">
        <f>$S95*IF(AND(H95&lt;&gt;"",K95&gt;0),K95*VLOOKUP(H95,Llistes!$C$21:$E$23,3,FALSE),0)</f>
        <v>0</v>
      </c>
      <c r="W95" s="74">
        <f t="shared" si="30"/>
        <v>0</v>
      </c>
      <c r="X95" s="74">
        <f t="shared" si="31"/>
        <v>0</v>
      </c>
      <c r="Y95" s="74">
        <f t="shared" si="32"/>
        <v>0</v>
      </c>
      <c r="AA95" s="164">
        <f t="shared" si="33"/>
        <v>0</v>
      </c>
      <c r="AC95" s="88">
        <f t="shared" si="34"/>
        <v>0</v>
      </c>
      <c r="AD95" s="88">
        <f t="shared" si="35"/>
        <v>0</v>
      </c>
      <c r="AE95" s="88">
        <f t="shared" si="36"/>
        <v>0</v>
      </c>
      <c r="AF95" s="88">
        <f t="shared" si="37"/>
        <v>0</v>
      </c>
      <c r="AH95" s="74">
        <f>$S95*IF(AND(T95&lt;&gt;"",X95&gt;0),X95*VLOOKUP(T95,Llistes!$C$13:$E$17,3,FALSE),0)</f>
        <v>0</v>
      </c>
      <c r="AI95" s="74">
        <f>$S95*IF(AND(U95&lt;&gt;"",X95&gt;0),X95*VLOOKUP(U95,Llistes!$C$21:$E$23,3,FALSE),0)</f>
        <v>0</v>
      </c>
      <c r="AJ95" s="74">
        <f t="shared" si="40"/>
        <v>0</v>
      </c>
      <c r="AK95" s="74">
        <f t="shared" si="41"/>
        <v>0</v>
      </c>
      <c r="AL95" s="74">
        <f t="shared" si="42"/>
        <v>0</v>
      </c>
      <c r="AN95" s="164">
        <f t="shared" si="43"/>
        <v>0</v>
      </c>
    </row>
    <row r="96" spans="4:40" ht="13.8" thickBot="1" x14ac:dyDescent="0.3">
      <c r="D96" s="68"/>
      <c r="E96" s="36"/>
      <c r="F96" s="247"/>
      <c r="G96" s="182"/>
      <c r="H96" s="181"/>
      <c r="I96" s="37"/>
      <c r="J96" s="37"/>
      <c r="K96" s="247"/>
      <c r="L96" s="252">
        <f t="shared" si="28"/>
        <v>0</v>
      </c>
      <c r="M96" s="115">
        <f t="shared" si="38"/>
        <v>0</v>
      </c>
      <c r="N96" s="248">
        <f t="shared" si="39"/>
        <v>0</v>
      </c>
      <c r="O96" s="255"/>
      <c r="Q96" s="91"/>
      <c r="S96" s="91">
        <f t="shared" si="29"/>
        <v>0</v>
      </c>
      <c r="U96" s="74">
        <f>$S96*IF(AND(F96&lt;&gt;"",K96&gt;0),K96*VLOOKUP(F96,Llistes!$C$13:$E$17,3,FALSE),0)</f>
        <v>0</v>
      </c>
      <c r="V96" s="74">
        <f>$S96*IF(AND(H96&lt;&gt;"",K96&gt;0),K96*VLOOKUP(H96,Llistes!$C$21:$E$23,3,FALSE),0)</f>
        <v>0</v>
      </c>
      <c r="W96" s="74">
        <f t="shared" si="30"/>
        <v>0</v>
      </c>
      <c r="X96" s="74">
        <f t="shared" si="31"/>
        <v>0</v>
      </c>
      <c r="Y96" s="74">
        <f t="shared" si="32"/>
        <v>0</v>
      </c>
      <c r="AA96" s="164">
        <f t="shared" si="33"/>
        <v>0</v>
      </c>
      <c r="AC96" s="88">
        <f t="shared" si="34"/>
        <v>0</v>
      </c>
      <c r="AD96" s="88">
        <f t="shared" si="35"/>
        <v>0</v>
      </c>
      <c r="AE96" s="88">
        <f t="shared" si="36"/>
        <v>0</v>
      </c>
      <c r="AF96" s="88">
        <f t="shared" si="37"/>
        <v>0</v>
      </c>
      <c r="AH96" s="74">
        <f>$S96*IF(AND(T96&lt;&gt;"",X96&gt;0),X96*VLOOKUP(T96,Llistes!$C$13:$E$17,3,FALSE),0)</f>
        <v>0</v>
      </c>
      <c r="AI96" s="74">
        <f>$S96*IF(AND(U96&lt;&gt;"",X96&gt;0),X96*VLOOKUP(U96,Llistes!$C$21:$E$23,3,FALSE),0)</f>
        <v>0</v>
      </c>
      <c r="AJ96" s="74">
        <f t="shared" si="40"/>
        <v>0</v>
      </c>
      <c r="AK96" s="74">
        <f t="shared" si="41"/>
        <v>0</v>
      </c>
      <c r="AL96" s="74">
        <f t="shared" si="42"/>
        <v>0</v>
      </c>
      <c r="AN96" s="164">
        <f t="shared" si="43"/>
        <v>0</v>
      </c>
    </row>
  </sheetData>
  <sheetProtection algorithmName="SHA-512" hashValue="YSgUMQ1fFmi32sQzE1YbUrRtZioN0I/p4ZPSD+oOMZJWPCNjFwnRvzdPvmtxvs52zATJc3KhREYP3hZXeAQHZw==" saltValue="dZhEIWJpzrGQMEYzqDuvqQ==" spinCount="100000" sheet="1" objects="1" scenarios="1"/>
  <mergeCells count="9">
    <mergeCell ref="F7:J7"/>
    <mergeCell ref="AA4:AA5"/>
    <mergeCell ref="AH4:AK4"/>
    <mergeCell ref="H2:O2"/>
    <mergeCell ref="AN4:AN5"/>
    <mergeCell ref="AC4:AF4"/>
    <mergeCell ref="U4:X4"/>
    <mergeCell ref="D4:O4"/>
    <mergeCell ref="D2:F2"/>
  </mergeCells>
  <conditionalFormatting sqref="K12">
    <cfRule type="expression" dxfId="16" priority="16">
      <formula>siinm($H$12&lt;&gt;"",Verdader,FALSE)</formula>
    </cfRule>
  </conditionalFormatting>
  <conditionalFormatting sqref="F9:G96">
    <cfRule type="expression" dxfId="15" priority="2">
      <formula>IF(AND(K9&lt;&gt;0,F9=""),TRUE,FALSE)</formula>
    </cfRule>
  </conditionalFormatting>
  <conditionalFormatting sqref="K9:K96">
    <cfRule type="expression" dxfId="14" priority="1">
      <formula>IF(AND(K9&lt;&gt;0,F9=""),TRUE,FALSE)</formula>
    </cfRule>
  </conditionalFormatting>
  <hyperlinks>
    <hyperlink ref="Q4" location="Portàtils!D9" display="è"/>
    <hyperlink ref="B4" location="Unitat!E8" display="ç"/>
  </hyperlinks>
  <pageMargins left="0.78749999999999998" right="0.78749999999999998" top="1.0249999999999999" bottom="1.0249999999999999" header="0.78749999999999998" footer="0.78749999999999998"/>
  <pageSetup paperSize="9" scale="40" orientation="landscape" useFirstPageNumber="1" horizontalDpi="300" verticalDpi="300" r:id="rId1"/>
  <headerFooter>
    <oddHeader>&amp;C&amp;A</oddHeader>
    <oddFooter>&amp;CPàgina &amp;P</oddFooter>
  </headerFooter>
  <rowBreaks count="1" manualBreakCount="1">
    <brk id="44" max="16383" man="1"/>
  </rowBreaks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equal" allowBlank="1" showErrorMessage="1">
          <x14:formula1>
            <xm:f>Llistes!$D$34:$D$47</xm:f>
          </x14:formula1>
          <xm:sqref>D9:D96</xm:sqref>
        </x14:dataValidation>
        <x14:dataValidation type="list" allowBlank="1" showInputMessage="1" showErrorMessage="1">
          <x14:formula1>
            <xm:f>Llistes!$C$13:$C$17</xm:f>
          </x14:formula1>
          <xm:sqref>F9:F96</xm:sqref>
        </x14:dataValidation>
        <x14:dataValidation type="list" allowBlank="1" showInputMessage="1" showErrorMessage="1">
          <x14:formula1>
            <xm:f>Llistes!$C$21:$C$23</xm:f>
          </x14:formula1>
          <xm:sqref>H9:H96</xm:sqref>
        </x14:dataValidation>
        <x14:dataValidation type="list" allowBlank="1" showInputMessage="1" showErrorMessage="1">
          <x14:formula1>
            <xm:f>Llistes!$D$4:$D$5</xm:f>
          </x14:formula1>
          <xm:sqref>I9:J96</xm:sqref>
        </x14:dataValidation>
        <x14:dataValidation type="list" allowBlank="1" showInputMessage="1" showErrorMessage="1">
          <x14:formula1>
            <xm:f>Llistes!$F$34:$F$36</xm:f>
          </x14:formula1>
          <xm:sqref>G9:G96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8"/>
  <sheetViews>
    <sheetView zoomScaleNormal="100" workbookViewId="0">
      <pane xSplit="3" ySplit="8" topLeftCell="D9" activePane="bottomRight" state="frozen"/>
      <selection activeCell="E47" sqref="E47"/>
      <selection pane="topRight" activeCell="E47" sqref="E47"/>
      <selection pane="bottomLeft" activeCell="E47" sqref="E47"/>
      <selection pane="bottomRight" activeCell="D9" sqref="D9"/>
    </sheetView>
  </sheetViews>
  <sheetFormatPr baseColWidth="10" defaultColWidth="9.109375" defaultRowHeight="13.2" x14ac:dyDescent="0.25"/>
  <cols>
    <col min="1" max="1" width="1.33203125" style="95" customWidth="1"/>
    <col min="2" max="2" width="7.77734375" style="95" customWidth="1"/>
    <col min="3" max="3" width="1" style="95" customWidth="1"/>
    <col min="4" max="4" width="20.33203125" style="96" customWidth="1"/>
    <col min="5" max="5" width="62" style="97" customWidth="1"/>
    <col min="6" max="7" width="13.109375" style="98" customWidth="1"/>
    <col min="8" max="8" width="10" style="99" customWidth="1"/>
    <col min="9" max="12" width="10.6640625" style="100" customWidth="1"/>
    <col min="13" max="13" width="12.6640625" style="100" customWidth="1"/>
    <col min="14" max="14" width="13.88671875" style="100" customWidth="1"/>
    <col min="15" max="15" width="13.33203125" style="100" hidden="1" customWidth="1"/>
    <col min="16" max="16" width="13.6640625" style="100" hidden="1" customWidth="1"/>
    <col min="17" max="17" width="46.44140625" style="44" customWidth="1"/>
    <col min="18" max="18" width="1.5546875" style="95" customWidth="1"/>
    <col min="19" max="19" width="6.88671875" style="100" customWidth="1"/>
    <col min="20" max="20" width="1.44140625" style="95" customWidth="1"/>
    <col min="21" max="21" width="5.33203125" style="44" hidden="1" customWidth="1"/>
    <col min="22" max="22" width="5.21875" style="44" hidden="1" customWidth="1"/>
    <col min="23" max="23" width="1.44140625" style="95" hidden="1" customWidth="1"/>
    <col min="24" max="24" width="9.77734375" style="95" hidden="1" customWidth="1"/>
    <col min="25" max="25" width="9.109375" style="95" hidden="1" customWidth="1"/>
    <col min="26" max="26" width="10.21875" style="95" hidden="1" customWidth="1"/>
    <col min="27" max="28" width="9.109375" style="95" hidden="1" customWidth="1"/>
    <col min="29" max="29" width="10.109375" style="95" hidden="1" customWidth="1"/>
    <col min="30" max="30" width="11.6640625" style="95" hidden="1" customWidth="1"/>
    <col min="31" max="31" width="1.44140625" style="95" hidden="1" customWidth="1"/>
    <col min="32" max="32" width="11.6640625" style="95" hidden="1" customWidth="1"/>
    <col min="33" max="33" width="0.88671875" style="95" hidden="1" customWidth="1"/>
    <col min="34" max="36" width="11.6640625" style="95" hidden="1" customWidth="1"/>
    <col min="37" max="37" width="1.44140625" style="95" hidden="1" customWidth="1"/>
    <col min="38" max="39" width="9.109375" style="95" hidden="1" customWidth="1"/>
    <col min="40" max="40" width="10.5546875" style="95" hidden="1" customWidth="1"/>
    <col min="41" max="42" width="9.109375" style="95" hidden="1" customWidth="1"/>
    <col min="43" max="43" width="10.6640625" style="95" hidden="1" customWidth="1"/>
    <col min="44" max="44" width="1.77734375" style="95" hidden="1" customWidth="1"/>
    <col min="45" max="45" width="19.77734375" style="95" hidden="1" customWidth="1"/>
    <col min="46" max="46" width="3.5546875" style="95" customWidth="1"/>
    <col min="47" max="16384" width="9.109375" style="95"/>
  </cols>
  <sheetData>
    <row r="1" spans="1:46" ht="5.4" customHeight="1" x14ac:dyDescent="0.25">
      <c r="U1" s="95"/>
      <c r="V1" s="95"/>
    </row>
    <row r="2" spans="1:46" ht="32.4" customHeight="1" x14ac:dyDescent="0.25">
      <c r="D2" s="288" t="s">
        <v>150</v>
      </c>
      <c r="E2" s="289"/>
      <c r="F2" s="289"/>
      <c r="G2" s="289"/>
      <c r="H2" s="289"/>
      <c r="I2" s="290"/>
      <c r="J2" s="291" t="s">
        <v>99</v>
      </c>
      <c r="K2" s="277"/>
      <c r="L2" s="277"/>
      <c r="M2" s="277"/>
      <c r="N2" s="277"/>
      <c r="O2" s="277"/>
      <c r="P2" s="277"/>
      <c r="Q2" s="292"/>
      <c r="S2" s="95"/>
      <c r="U2" s="95"/>
      <c r="V2" s="95"/>
      <c r="AH2" s="282"/>
      <c r="AI2" s="283"/>
      <c r="AJ2" s="284"/>
    </row>
    <row r="3" spans="1:46" ht="11.4" customHeight="1" x14ac:dyDescent="0.25">
      <c r="B3" s="170" t="s">
        <v>93</v>
      </c>
      <c r="D3" s="102"/>
      <c r="E3" s="95"/>
      <c r="F3" s="100"/>
      <c r="G3" s="100"/>
      <c r="H3" s="97"/>
      <c r="P3" s="95"/>
      <c r="Q3" s="39"/>
      <c r="R3" s="101"/>
      <c r="S3" s="104" t="s">
        <v>149</v>
      </c>
      <c r="U3" s="95"/>
      <c r="V3" s="95"/>
    </row>
    <row r="4" spans="1:46" ht="32.4" customHeight="1" x14ac:dyDescent="0.25">
      <c r="A4" s="114"/>
      <c r="B4" s="172" t="s">
        <v>76</v>
      </c>
      <c r="C4" s="168"/>
      <c r="D4" s="293" t="str">
        <f>IF(Unitat!E8="","Especifiqueu la unitat a la pestanya d'unitats",Unitat!E8)</f>
        <v>Especifiqueu la unitat a la pestanya d'unitats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94"/>
      <c r="S4" s="172" t="s">
        <v>75</v>
      </c>
      <c r="T4" s="100"/>
      <c r="U4" s="150"/>
      <c r="V4" s="150"/>
      <c r="W4" s="100"/>
      <c r="X4" s="280" t="s">
        <v>0</v>
      </c>
      <c r="Y4" s="280"/>
      <c r="Z4" s="280"/>
      <c r="AA4" s="280"/>
      <c r="AB4" s="280"/>
      <c r="AC4" s="280"/>
      <c r="AD4" s="103" t="s">
        <v>97</v>
      </c>
      <c r="AE4" s="100"/>
      <c r="AF4" s="103" t="s">
        <v>136</v>
      </c>
      <c r="AG4" s="100"/>
      <c r="AH4" s="285" t="s">
        <v>137</v>
      </c>
      <c r="AI4" s="286"/>
      <c r="AJ4" s="287"/>
      <c r="AK4" s="100"/>
      <c r="AL4" s="280" t="s">
        <v>197</v>
      </c>
      <c r="AM4" s="280"/>
      <c r="AN4" s="280"/>
      <c r="AO4" s="280"/>
      <c r="AP4" s="280"/>
      <c r="AQ4" s="280"/>
      <c r="AR4" s="100"/>
      <c r="AS4" s="200" t="s">
        <v>196</v>
      </c>
      <c r="AT4" s="100"/>
    </row>
    <row r="5" spans="1:46" s="100" customFormat="1" ht="32.4" customHeight="1" x14ac:dyDescent="0.25">
      <c r="D5" s="105" t="s">
        <v>101</v>
      </c>
      <c r="E5" s="105" t="s">
        <v>140</v>
      </c>
      <c r="F5" s="105" t="s">
        <v>151</v>
      </c>
      <c r="G5" s="105" t="s">
        <v>223</v>
      </c>
      <c r="H5" s="105" t="s">
        <v>116</v>
      </c>
      <c r="I5" s="105" t="s">
        <v>152</v>
      </c>
      <c r="J5" s="105" t="s">
        <v>153</v>
      </c>
      <c r="K5" s="105" t="s">
        <v>95</v>
      </c>
      <c r="L5" s="105" t="s">
        <v>96</v>
      </c>
      <c r="M5" s="105" t="s">
        <v>1</v>
      </c>
      <c r="N5" s="105" t="s">
        <v>100</v>
      </c>
      <c r="O5" s="105" t="s">
        <v>97</v>
      </c>
      <c r="P5" s="105" t="s">
        <v>98</v>
      </c>
      <c r="Q5" s="105" t="s">
        <v>227</v>
      </c>
      <c r="R5" s="95"/>
      <c r="U5" s="151" t="s">
        <v>195</v>
      </c>
      <c r="V5" s="151" t="s">
        <v>174</v>
      </c>
      <c r="X5" s="105" t="s">
        <v>168</v>
      </c>
      <c r="Y5" s="105" t="s">
        <v>116</v>
      </c>
      <c r="Z5" s="105" t="s">
        <v>152</v>
      </c>
      <c r="AA5" s="105" t="s">
        <v>153</v>
      </c>
      <c r="AB5" s="105" t="s">
        <v>95</v>
      </c>
      <c r="AC5" s="105" t="s">
        <v>96</v>
      </c>
      <c r="AH5" s="103" t="s">
        <v>116</v>
      </c>
      <c r="AI5" s="103" t="s">
        <v>95</v>
      </c>
      <c r="AJ5" s="103" t="s">
        <v>175</v>
      </c>
      <c r="AL5" s="105" t="s">
        <v>168</v>
      </c>
      <c r="AM5" s="105" t="s">
        <v>116</v>
      </c>
      <c r="AN5" s="105" t="s">
        <v>152</v>
      </c>
      <c r="AO5" s="105" t="s">
        <v>153</v>
      </c>
      <c r="AP5" s="105" t="s">
        <v>95</v>
      </c>
      <c r="AQ5" s="105" t="s">
        <v>96</v>
      </c>
      <c r="AS5" s="105" t="s">
        <v>168</v>
      </c>
    </row>
    <row r="6" spans="1:46" s="100" customFormat="1" ht="7.2" customHeight="1" x14ac:dyDescent="0.25">
      <c r="C6" s="95"/>
      <c r="D6" s="96"/>
      <c r="E6" s="97"/>
      <c r="F6" s="106"/>
      <c r="G6" s="106"/>
      <c r="H6" s="106"/>
      <c r="I6" s="106"/>
      <c r="J6" s="106"/>
      <c r="K6" s="106"/>
      <c r="L6" s="106"/>
      <c r="Q6" s="44"/>
      <c r="R6" s="95"/>
      <c r="S6" s="107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</row>
    <row r="7" spans="1:46" s="98" customFormat="1" ht="21" customHeight="1" x14ac:dyDescent="0.25">
      <c r="C7" s="106"/>
      <c r="D7" s="106"/>
      <c r="E7" s="106"/>
      <c r="F7" s="281" t="s">
        <v>123</v>
      </c>
      <c r="G7" s="281"/>
      <c r="H7" s="281"/>
      <c r="I7" s="281"/>
      <c r="J7" s="281"/>
      <c r="K7" s="281"/>
      <c r="L7" s="281"/>
      <c r="M7" s="203">
        <f>AL7</f>
        <v>0</v>
      </c>
      <c r="N7" s="108">
        <f>SUM(N9:N96)</f>
        <v>0</v>
      </c>
      <c r="O7" s="108">
        <f>SUM(O9:O96)</f>
        <v>0</v>
      </c>
      <c r="P7" s="109">
        <f>SUM(P9:P96)</f>
        <v>0</v>
      </c>
      <c r="Q7" s="106"/>
      <c r="R7" s="95"/>
      <c r="S7" s="107"/>
      <c r="T7" s="106"/>
      <c r="U7" s="199">
        <f>SUM(U9:U96)</f>
        <v>0</v>
      </c>
      <c r="V7" s="199">
        <f>SUM(V9:V96)</f>
        <v>0</v>
      </c>
      <c r="W7" s="106"/>
      <c r="X7" s="108">
        <f t="shared" ref="X7:AD7" si="0">SUM(X9:X96)</f>
        <v>0</v>
      </c>
      <c r="Y7" s="108">
        <f t="shared" si="0"/>
        <v>0</v>
      </c>
      <c r="Z7" s="108"/>
      <c r="AA7" s="108"/>
      <c r="AB7" s="108">
        <f t="shared" si="0"/>
        <v>0</v>
      </c>
      <c r="AC7" s="108">
        <f t="shared" si="0"/>
        <v>0</v>
      </c>
      <c r="AD7" s="108">
        <f t="shared" si="0"/>
        <v>0</v>
      </c>
      <c r="AE7" s="106">
        <f t="shared" ref="AE7" si="1">SUM(AE9:AE96)</f>
        <v>0</v>
      </c>
      <c r="AF7" s="165">
        <f>SUM(AF9:AF96)</f>
        <v>0</v>
      </c>
      <c r="AG7" s="106"/>
      <c r="AH7" s="165"/>
      <c r="AI7" s="165"/>
      <c r="AJ7" s="165"/>
      <c r="AK7" s="106"/>
      <c r="AL7" s="110">
        <f t="shared" ref="AL7:AQ7" si="2">SUM(AL9:AL96)</f>
        <v>0</v>
      </c>
      <c r="AM7" s="110">
        <f t="shared" si="2"/>
        <v>0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06"/>
      <c r="AS7" s="110">
        <f t="shared" ref="AS7" si="3">SUM(AS9:AS96)</f>
        <v>0</v>
      </c>
      <c r="AT7" s="106"/>
    </row>
    <row r="8" spans="1:46" s="111" customFormat="1" ht="4.8" customHeight="1" thickBot="1" x14ac:dyDescent="0.3">
      <c r="C8" s="95"/>
      <c r="D8" s="116"/>
      <c r="E8" s="117"/>
      <c r="F8" s="118"/>
      <c r="G8" s="118"/>
      <c r="H8" s="119"/>
      <c r="I8" s="120"/>
      <c r="J8" s="120"/>
      <c r="K8" s="120"/>
      <c r="L8" s="120"/>
      <c r="M8" s="120"/>
      <c r="N8" s="120"/>
      <c r="O8" s="100"/>
      <c r="P8" s="100"/>
      <c r="Q8" s="44"/>
      <c r="R8" s="95"/>
      <c r="S8" s="107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</row>
    <row r="9" spans="1:46" ht="15" customHeight="1" x14ac:dyDescent="0.25">
      <c r="C9" s="114"/>
      <c r="D9" s="129"/>
      <c r="E9" s="130"/>
      <c r="F9" s="131"/>
      <c r="G9" s="132"/>
      <c r="H9" s="132"/>
      <c r="I9" s="131"/>
      <c r="J9" s="131"/>
      <c r="K9" s="131"/>
      <c r="L9" s="131"/>
      <c r="M9" s="246"/>
      <c r="N9" s="250">
        <f>IF(M9&gt;0,X9+Y9+Z9+AA9+AB9+AC9,0)</f>
        <v>0</v>
      </c>
      <c r="O9" s="115">
        <f>AD9</f>
        <v>0</v>
      </c>
      <c r="P9" s="248">
        <f>AF9</f>
        <v>0</v>
      </c>
      <c r="Q9" s="264"/>
      <c r="R9" s="253"/>
      <c r="S9" s="107"/>
      <c r="U9" s="163">
        <f>IF(F9="Altres",1,0)</f>
        <v>0</v>
      </c>
      <c r="V9" s="163">
        <f>IF(F9="",0,1)</f>
        <v>0</v>
      </c>
      <c r="X9" s="94">
        <f>V9*IF(AND(F9&lt;&gt;"",M9&gt;0),M9*VLOOKUP(F9,Llistes!$C$28:$E$30,3,FALSE),0)</f>
        <v>0</v>
      </c>
      <c r="Y9" s="94">
        <f>V9*IF(AND(H9&lt;&gt;"",M9&gt;0),M9*VLOOKUP(H9,Llistes!$C$69:$E$72,3,FALSE),0)</f>
        <v>0</v>
      </c>
      <c r="Z9" s="94">
        <f>V9*IF(AND(I9&lt;&gt;"",M9&gt;0),M9*VLOOKUP(I9,Llistes!$D$59:$E$61,2,FALSE),0)</f>
        <v>0</v>
      </c>
      <c r="AA9" s="94">
        <f>V9*IF(AND(J9&lt;&gt;"",M9&gt;0),M9*VLOOKUP(J9,Llistes!$D$64:$E$66,2,FALSE),0)</f>
        <v>0</v>
      </c>
      <c r="AB9" s="94">
        <f>V9*IF(AND(K9&lt;&gt;"",M9&gt;0),M9*VLOOKUP(K9,Llistes!$D$51:$E$52,2,FALSE),0)</f>
        <v>0</v>
      </c>
      <c r="AC9" s="94">
        <f>V9*IF(AND(L9&lt;&gt;"",M9&gt;0),M9*VLOOKUP(L9,Llistes!$D$55:$E$56,2,FALSE),0)</f>
        <v>0</v>
      </c>
      <c r="AD9" s="148">
        <f>V9*IF(AND(F9&lt;&gt;"",M9&gt;0),M9*1480,0)</f>
        <v>0</v>
      </c>
      <c r="AF9" s="112">
        <f>IF(F9&lt;&gt;"Altres",N9-AD9,AH9+AI9+AJ9)</f>
        <v>0</v>
      </c>
      <c r="AH9" s="112">
        <f>IF(F9="Altres",IF(H9="",0,VLOOKUP(H9,Llistes!$C$69:$G$72,5)),0)</f>
        <v>0</v>
      </c>
      <c r="AI9" s="112">
        <f>IF(AND(F9="Altres",K9="Sí"),40,0)</f>
        <v>0</v>
      </c>
      <c r="AJ9" s="112">
        <f>IF(AND(F9="Altres",L9="Sí"),50,0)</f>
        <v>0</v>
      </c>
      <c r="AL9" s="113">
        <f>V9*IF(AND(F9&lt;&gt;"",M9&gt;0),M9,0)</f>
        <v>0</v>
      </c>
      <c r="AM9" s="113">
        <f>V9*IF(AND(H9&lt;&gt;"",H9&lt;&gt;"  -  ",M9&gt;0),M9,0)</f>
        <v>0</v>
      </c>
      <c r="AN9" s="113">
        <f>V9*IF(AND(I9&lt;&gt;"",I9&lt;&gt;"  -  ",M9&gt;0),M9,0)</f>
        <v>0</v>
      </c>
      <c r="AO9" s="113">
        <f>V9*IF(AND(J9&lt;&gt;"",J9&lt;&gt;"  -  ",M9&gt;0),M9,0)</f>
        <v>0</v>
      </c>
      <c r="AP9" s="113">
        <f>V9*IF(AND(K9&lt;&gt;"",K9&lt;&gt;" - ",M9&gt;0),M9,0)</f>
        <v>0</v>
      </c>
      <c r="AQ9" s="113">
        <f>V9*IF(AND(L9&lt;&gt;"",L9&lt;&gt;" - ",M9&gt;0),M9,0)</f>
        <v>0</v>
      </c>
      <c r="AS9" s="113">
        <f>V9*IF(AND(F9="Altres",M9&gt;0),M9,0)</f>
        <v>0</v>
      </c>
    </row>
    <row r="10" spans="1:46" s="106" customFormat="1" ht="15" customHeight="1" x14ac:dyDescent="0.25">
      <c r="C10" s="114"/>
      <c r="D10" s="133"/>
      <c r="E10" s="128"/>
      <c r="F10" s="126"/>
      <c r="G10" s="127"/>
      <c r="H10" s="127"/>
      <c r="I10" s="126"/>
      <c r="J10" s="126"/>
      <c r="K10" s="126"/>
      <c r="L10" s="126"/>
      <c r="M10" s="138"/>
      <c r="N10" s="251">
        <f t="shared" ref="N10:N73" si="4">IF(M10&gt;0,X10+Y10+Z10+AA10+AB10+AC10,0)</f>
        <v>0</v>
      </c>
      <c r="O10" s="115">
        <f t="shared" ref="O10:O73" si="5">AD10</f>
        <v>0</v>
      </c>
      <c r="P10" s="248">
        <f t="shared" ref="P10:P73" si="6">AF10</f>
        <v>0</v>
      </c>
      <c r="Q10" s="254"/>
      <c r="R10" s="253"/>
      <c r="S10" s="107"/>
      <c r="T10" s="95"/>
      <c r="U10" s="163">
        <f t="shared" ref="U10:U73" si="7">IF(F10="Altres",1,0)</f>
        <v>0</v>
      </c>
      <c r="V10" s="163">
        <f t="shared" ref="V10:V73" si="8">IF(F10="",0,1)</f>
        <v>0</v>
      </c>
      <c r="W10" s="95"/>
      <c r="X10" s="94">
        <f>V10*IF(AND(F10&lt;&gt;"",M10&gt;0),M10*VLOOKUP(F10,Llistes!$C$28:$E$30,3,FALSE),0)</f>
        <v>0</v>
      </c>
      <c r="Y10" s="94">
        <f>V10*IF(AND(H10&lt;&gt;"",M10&gt;0),M10*VLOOKUP(H10,Llistes!$C$69:$E$72,3,FALSE),0)</f>
        <v>0</v>
      </c>
      <c r="Z10" s="94">
        <f>V10*IF(AND(I10&lt;&gt;"",M10&gt;0),M10*VLOOKUP(I10,Llistes!$D$59:$E$61,2,FALSE),0)</f>
        <v>0</v>
      </c>
      <c r="AA10" s="94">
        <f>V10*IF(AND(J10&lt;&gt;"",M10&gt;0),M10*VLOOKUP(J10,Llistes!$D$64:$E$66,2,FALSE),0)</f>
        <v>0</v>
      </c>
      <c r="AB10" s="94">
        <f>V10*IF(AND(K10&lt;&gt;"",M10&gt;0),M10*VLOOKUP(K10,Llistes!$D$51:$E$52,2,FALSE),0)</f>
        <v>0</v>
      </c>
      <c r="AC10" s="94">
        <f>V10*IF(AND(L10&lt;&gt;"",M10&gt;0),M10*VLOOKUP(L10,Llistes!$D$55:$E$56,2,FALSE),0)</f>
        <v>0</v>
      </c>
      <c r="AD10" s="148">
        <f t="shared" ref="AD10:AD73" si="9">V10*IF(AND(F10&lt;&gt;"",M10&gt;0),M10*1480,0)</f>
        <v>0</v>
      </c>
      <c r="AE10" s="95"/>
      <c r="AF10" s="112">
        <f t="shared" ref="AF10:AF73" si="10">IF(F10&lt;&gt;"Altres",N10-AD10,AH10+AI10+AJ10)</f>
        <v>0</v>
      </c>
      <c r="AG10" s="95"/>
      <c r="AH10" s="112">
        <f>IF(F10="Altres",IF(H10="",0,VLOOKUP(H10,Llistes!$C$69:$G$72,5)),0)</f>
        <v>0</v>
      </c>
      <c r="AI10" s="112">
        <f t="shared" ref="AI10:AI73" si="11">IF(AND(F10="Altres",K10="Sí"),40,0)</f>
        <v>0</v>
      </c>
      <c r="AJ10" s="112">
        <f t="shared" ref="AJ10:AJ73" si="12">IF(AND(F10="Altres",L10="Sí"),50,0)</f>
        <v>0</v>
      </c>
      <c r="AK10" s="95"/>
      <c r="AL10" s="113">
        <f t="shared" ref="AL10:AL73" si="13">V10*IF(AND(F10&lt;&gt;"",M10&gt;0),M10,0)</f>
        <v>0</v>
      </c>
      <c r="AM10" s="113">
        <f t="shared" ref="AM10:AM73" si="14">V10*IF(AND(H10&lt;&gt;"",H10&lt;&gt;"  -  ",M10&gt;0),M10,0)</f>
        <v>0</v>
      </c>
      <c r="AN10" s="113">
        <f t="shared" ref="AN10:AN73" si="15">V10*IF(AND(I10&lt;&gt;"",I10&lt;&gt;"  -  ",M10&gt;0),M10,0)</f>
        <v>0</v>
      </c>
      <c r="AO10" s="113">
        <f t="shared" ref="AO10:AO73" si="16">V10*IF(AND(J10&lt;&gt;"",J10&lt;&gt;"  -  ",M10&gt;0),M10,0)</f>
        <v>0</v>
      </c>
      <c r="AP10" s="113">
        <f t="shared" ref="AP10:AP73" si="17">V10*IF(AND(K10&lt;&gt;"",K10&lt;&gt;" - ",M10&gt;0),M10,0)</f>
        <v>0</v>
      </c>
      <c r="AQ10" s="113">
        <f t="shared" ref="AQ10:AQ73" si="18">V10*IF(AND(L10&lt;&gt;"",L10&lt;&gt;" - ",M10&gt;0),M10,0)</f>
        <v>0</v>
      </c>
      <c r="AR10" s="95"/>
      <c r="AS10" s="113">
        <f t="shared" ref="AS10:AS73" si="19">V10*IF(AND(F10="Altres",M10&gt;0),M10,0)</f>
        <v>0</v>
      </c>
      <c r="AT10" s="95"/>
    </row>
    <row r="11" spans="1:46" ht="15" customHeight="1" x14ac:dyDescent="0.25">
      <c r="C11" s="114"/>
      <c r="D11" s="133"/>
      <c r="E11" s="128"/>
      <c r="F11" s="126"/>
      <c r="G11" s="127"/>
      <c r="H11" s="127"/>
      <c r="I11" s="126"/>
      <c r="J11" s="126"/>
      <c r="K11" s="126"/>
      <c r="L11" s="126"/>
      <c r="M11" s="138"/>
      <c r="N11" s="251">
        <f t="shared" si="4"/>
        <v>0</v>
      </c>
      <c r="O11" s="115">
        <f t="shared" si="5"/>
        <v>0</v>
      </c>
      <c r="P11" s="248">
        <f t="shared" si="6"/>
        <v>0</v>
      </c>
      <c r="Q11" s="254"/>
      <c r="R11" s="253"/>
      <c r="S11" s="107"/>
      <c r="U11" s="163">
        <f t="shared" si="7"/>
        <v>0</v>
      </c>
      <c r="V11" s="163">
        <f t="shared" si="8"/>
        <v>0</v>
      </c>
      <c r="X11" s="94">
        <f>V11*IF(AND(F11&lt;&gt;"",M11&gt;0),M11*VLOOKUP(F11,Llistes!$C$28:$E$30,3,FALSE),0)</f>
        <v>0</v>
      </c>
      <c r="Y11" s="94">
        <f>V11*IF(AND(H11&lt;&gt;"",M11&gt;0),M11*VLOOKUP(H11,Llistes!$C$69:$E$72,3,FALSE),0)</f>
        <v>0</v>
      </c>
      <c r="Z11" s="94">
        <f>V11*IF(AND(I11&lt;&gt;"",M11&gt;0),M11*VLOOKUP(I11,Llistes!$D$59:$E$61,2,FALSE),0)</f>
        <v>0</v>
      </c>
      <c r="AA11" s="94">
        <f>V11*IF(AND(J11&lt;&gt;"",M11&gt;0),M11*VLOOKUP(J11,Llistes!$D$64:$E$66,2,FALSE),0)</f>
        <v>0</v>
      </c>
      <c r="AB11" s="94">
        <f>V11*IF(AND(K11&lt;&gt;"",M11&gt;0),M11*VLOOKUP(K11,Llistes!$D$51:$E$52,2,FALSE),0)</f>
        <v>0</v>
      </c>
      <c r="AC11" s="94">
        <f>V11*IF(AND(L11&lt;&gt;"",M11&gt;0),M11*VLOOKUP(L11,Llistes!$D$55:$E$56,2,FALSE),0)</f>
        <v>0</v>
      </c>
      <c r="AD11" s="148">
        <f t="shared" si="9"/>
        <v>0</v>
      </c>
      <c r="AF11" s="112">
        <f t="shared" si="10"/>
        <v>0</v>
      </c>
      <c r="AH11" s="112">
        <f>IF(F11="Altres",IF(H11="",0,VLOOKUP(H11,Llistes!$C$69:$G$72,5)),0)</f>
        <v>0</v>
      </c>
      <c r="AI11" s="112">
        <f t="shared" si="11"/>
        <v>0</v>
      </c>
      <c r="AJ11" s="112">
        <f t="shared" si="12"/>
        <v>0</v>
      </c>
      <c r="AL11" s="113">
        <f t="shared" si="13"/>
        <v>0</v>
      </c>
      <c r="AM11" s="113">
        <f t="shared" si="14"/>
        <v>0</v>
      </c>
      <c r="AN11" s="113">
        <f t="shared" si="15"/>
        <v>0</v>
      </c>
      <c r="AO11" s="113">
        <f t="shared" si="16"/>
        <v>0</v>
      </c>
      <c r="AP11" s="113">
        <f t="shared" si="17"/>
        <v>0</v>
      </c>
      <c r="AQ11" s="113">
        <f t="shared" si="18"/>
        <v>0</v>
      </c>
      <c r="AS11" s="113">
        <f t="shared" si="19"/>
        <v>0</v>
      </c>
    </row>
    <row r="12" spans="1:46" ht="15" customHeight="1" x14ac:dyDescent="0.25">
      <c r="C12" s="114"/>
      <c r="D12" s="133"/>
      <c r="E12" s="128"/>
      <c r="F12" s="126"/>
      <c r="G12" s="127"/>
      <c r="H12" s="127"/>
      <c r="I12" s="126"/>
      <c r="J12" s="126"/>
      <c r="K12" s="126"/>
      <c r="L12" s="126"/>
      <c r="M12" s="138"/>
      <c r="N12" s="251">
        <f t="shared" si="4"/>
        <v>0</v>
      </c>
      <c r="O12" s="115">
        <f t="shared" si="5"/>
        <v>0</v>
      </c>
      <c r="P12" s="248">
        <f>AF12</f>
        <v>0</v>
      </c>
      <c r="Q12" s="254"/>
      <c r="R12" s="253"/>
      <c r="S12" s="107"/>
      <c r="U12" s="163">
        <f t="shared" si="7"/>
        <v>0</v>
      </c>
      <c r="V12" s="163">
        <f t="shared" si="8"/>
        <v>0</v>
      </c>
      <c r="X12" s="94">
        <f>V12*IF(AND(F12&lt;&gt;"",M12&gt;0),M12*VLOOKUP(F12,Llistes!$C$28:$E$30,3,FALSE),0)</f>
        <v>0</v>
      </c>
      <c r="Y12" s="94">
        <f>V12*IF(AND(H12&lt;&gt;"",M12&gt;0),M12*VLOOKUP(H12,Llistes!$C$69:$E$72,3,FALSE),0)</f>
        <v>0</v>
      </c>
      <c r="Z12" s="94">
        <f>V12*IF(AND(I12&lt;&gt;"",M12&gt;0),M12*VLOOKUP(I12,Llistes!$D$59:$E$61,2,FALSE),0)</f>
        <v>0</v>
      </c>
      <c r="AA12" s="94">
        <f>V12*IF(AND(J12&lt;&gt;"",M12&gt;0),M12*VLOOKUP(J12,Llistes!$D$64:$E$66,2,FALSE),0)</f>
        <v>0</v>
      </c>
      <c r="AB12" s="94">
        <f>V12*IF(AND(K12&lt;&gt;"",M12&gt;0),M12*VLOOKUP(K12,Llistes!$D$51:$E$52,2,FALSE),0)</f>
        <v>0</v>
      </c>
      <c r="AC12" s="94">
        <f>V12*IF(AND(L12&lt;&gt;"",M12&gt;0),M12*VLOOKUP(L12,Llistes!$D$55:$E$56,2,FALSE),0)</f>
        <v>0</v>
      </c>
      <c r="AD12" s="148">
        <f t="shared" si="9"/>
        <v>0</v>
      </c>
      <c r="AF12" s="112">
        <f t="shared" si="10"/>
        <v>0</v>
      </c>
      <c r="AH12" s="112">
        <f>IF(F12="Altres",IF(H12="",0,VLOOKUP(H12,Llistes!$C$69:$G$72,5)),0)</f>
        <v>0</v>
      </c>
      <c r="AI12" s="112">
        <f t="shared" si="11"/>
        <v>0</v>
      </c>
      <c r="AJ12" s="112">
        <f t="shared" si="12"/>
        <v>0</v>
      </c>
      <c r="AL12" s="113">
        <f t="shared" si="13"/>
        <v>0</v>
      </c>
      <c r="AM12" s="113">
        <f t="shared" si="14"/>
        <v>0</v>
      </c>
      <c r="AN12" s="113">
        <f t="shared" si="15"/>
        <v>0</v>
      </c>
      <c r="AO12" s="113">
        <f t="shared" si="16"/>
        <v>0</v>
      </c>
      <c r="AP12" s="113">
        <f t="shared" si="17"/>
        <v>0</v>
      </c>
      <c r="AQ12" s="113">
        <f t="shared" si="18"/>
        <v>0</v>
      </c>
      <c r="AS12" s="113">
        <f t="shared" si="19"/>
        <v>0</v>
      </c>
    </row>
    <row r="13" spans="1:46" ht="15" customHeight="1" x14ac:dyDescent="0.25">
      <c r="C13" s="114"/>
      <c r="D13" s="133"/>
      <c r="E13" s="128"/>
      <c r="F13" s="126"/>
      <c r="G13" s="127"/>
      <c r="H13" s="127"/>
      <c r="I13" s="126"/>
      <c r="J13" s="126"/>
      <c r="K13" s="126"/>
      <c r="L13" s="126"/>
      <c r="M13" s="138"/>
      <c r="N13" s="251">
        <f t="shared" si="4"/>
        <v>0</v>
      </c>
      <c r="O13" s="115">
        <f t="shared" si="5"/>
        <v>0</v>
      </c>
      <c r="P13" s="248">
        <f t="shared" si="6"/>
        <v>0</v>
      </c>
      <c r="Q13" s="254"/>
      <c r="R13" s="253"/>
      <c r="S13" s="107"/>
      <c r="U13" s="163">
        <f t="shared" si="7"/>
        <v>0</v>
      </c>
      <c r="V13" s="163">
        <f t="shared" si="8"/>
        <v>0</v>
      </c>
      <c r="X13" s="94">
        <f>V13*IF(AND(F13&lt;&gt;"",M13&gt;0),M13*VLOOKUP(F13,Llistes!$C$28:$E$30,3,FALSE),0)</f>
        <v>0</v>
      </c>
      <c r="Y13" s="94">
        <f>V13*IF(AND(H13&lt;&gt;"",M13&gt;0),M13*VLOOKUP(H13,Llistes!$C$69:$E$72,3,FALSE),0)</f>
        <v>0</v>
      </c>
      <c r="Z13" s="94">
        <f>V13*IF(AND(I13&lt;&gt;"",M13&gt;0),M13*VLOOKUP(I13,Llistes!$D$59:$E$61,2,FALSE),0)</f>
        <v>0</v>
      </c>
      <c r="AA13" s="94">
        <f>V13*IF(AND(J13&lt;&gt;"",M13&gt;0),M13*VLOOKUP(J13,Llistes!$D$64:$E$66,2,FALSE),0)</f>
        <v>0</v>
      </c>
      <c r="AB13" s="94">
        <f>V13*IF(AND(K13&lt;&gt;"",M13&gt;0),M13*VLOOKUP(K13,Llistes!$D$51:$E$52,2,FALSE),0)</f>
        <v>0</v>
      </c>
      <c r="AC13" s="94">
        <f>V13*IF(AND(L13&lt;&gt;"",M13&gt;0),M13*VLOOKUP(L13,Llistes!$D$55:$E$56,2,FALSE),0)</f>
        <v>0</v>
      </c>
      <c r="AD13" s="148">
        <f t="shared" si="9"/>
        <v>0</v>
      </c>
      <c r="AF13" s="112">
        <f t="shared" si="10"/>
        <v>0</v>
      </c>
      <c r="AH13" s="112">
        <f>IF(F13="Altres",IF(H13="",0,VLOOKUP(H13,Llistes!$C$69:$G$72,5)),0)</f>
        <v>0</v>
      </c>
      <c r="AI13" s="112">
        <f t="shared" si="11"/>
        <v>0</v>
      </c>
      <c r="AJ13" s="112">
        <f t="shared" si="12"/>
        <v>0</v>
      </c>
      <c r="AL13" s="113">
        <f t="shared" si="13"/>
        <v>0</v>
      </c>
      <c r="AM13" s="113">
        <f t="shared" si="14"/>
        <v>0</v>
      </c>
      <c r="AN13" s="113">
        <f t="shared" si="15"/>
        <v>0</v>
      </c>
      <c r="AO13" s="113">
        <f t="shared" si="16"/>
        <v>0</v>
      </c>
      <c r="AP13" s="113">
        <f t="shared" si="17"/>
        <v>0</v>
      </c>
      <c r="AQ13" s="113">
        <f t="shared" si="18"/>
        <v>0</v>
      </c>
      <c r="AS13" s="113">
        <f t="shared" si="19"/>
        <v>0</v>
      </c>
    </row>
    <row r="14" spans="1:46" ht="15" customHeight="1" x14ac:dyDescent="0.25">
      <c r="C14" s="114"/>
      <c r="D14" s="133"/>
      <c r="E14" s="128"/>
      <c r="F14" s="126"/>
      <c r="G14" s="127"/>
      <c r="H14" s="127"/>
      <c r="I14" s="126"/>
      <c r="J14" s="126"/>
      <c r="K14" s="126"/>
      <c r="L14" s="126"/>
      <c r="M14" s="138"/>
      <c r="N14" s="251">
        <f t="shared" si="4"/>
        <v>0</v>
      </c>
      <c r="O14" s="115">
        <f t="shared" si="5"/>
        <v>0</v>
      </c>
      <c r="P14" s="248">
        <f t="shared" si="6"/>
        <v>0</v>
      </c>
      <c r="Q14" s="254"/>
      <c r="R14" s="253"/>
      <c r="S14" s="107"/>
      <c r="U14" s="163">
        <f t="shared" si="7"/>
        <v>0</v>
      </c>
      <c r="V14" s="163">
        <f t="shared" si="8"/>
        <v>0</v>
      </c>
      <c r="X14" s="94">
        <f>V14*IF(AND(F14&lt;&gt;"",M14&gt;0),M14*VLOOKUP(F14,Llistes!$C$28:$E$30,3,FALSE),0)</f>
        <v>0</v>
      </c>
      <c r="Y14" s="94">
        <f>V14*IF(AND(H14&lt;&gt;"",M14&gt;0),M14*VLOOKUP(H14,Llistes!$C$69:$E$72,3,FALSE),0)</f>
        <v>0</v>
      </c>
      <c r="Z14" s="94">
        <f>V14*IF(AND(I14&lt;&gt;"",M14&gt;0),M14*VLOOKUP(I14,Llistes!$D$59:$E$61,2,FALSE),0)</f>
        <v>0</v>
      </c>
      <c r="AA14" s="94">
        <f>V14*IF(AND(J14&lt;&gt;"",M14&gt;0),M14*VLOOKUP(J14,Llistes!$D$64:$E$66,2,FALSE),0)</f>
        <v>0</v>
      </c>
      <c r="AB14" s="94">
        <f>V14*IF(AND(K14&lt;&gt;"",M14&gt;0),M14*VLOOKUP(K14,Llistes!$D$51:$E$52,2,FALSE),0)</f>
        <v>0</v>
      </c>
      <c r="AC14" s="94">
        <f>V14*IF(AND(L14&lt;&gt;"",M14&gt;0),M14*VLOOKUP(L14,Llistes!$D$55:$E$56,2,FALSE),0)</f>
        <v>0</v>
      </c>
      <c r="AD14" s="148">
        <f t="shared" si="9"/>
        <v>0</v>
      </c>
      <c r="AF14" s="112">
        <f t="shared" si="10"/>
        <v>0</v>
      </c>
      <c r="AH14" s="112">
        <f>IF(F14="Altres",IF(H14="",0,VLOOKUP(H14,Llistes!$C$69:$G$72,5)),0)</f>
        <v>0</v>
      </c>
      <c r="AI14" s="112">
        <f t="shared" si="11"/>
        <v>0</v>
      </c>
      <c r="AJ14" s="112">
        <f t="shared" si="12"/>
        <v>0</v>
      </c>
      <c r="AL14" s="113">
        <f t="shared" si="13"/>
        <v>0</v>
      </c>
      <c r="AM14" s="113">
        <f t="shared" si="14"/>
        <v>0</v>
      </c>
      <c r="AN14" s="113">
        <f t="shared" si="15"/>
        <v>0</v>
      </c>
      <c r="AO14" s="113">
        <f t="shared" si="16"/>
        <v>0</v>
      </c>
      <c r="AP14" s="113">
        <f t="shared" si="17"/>
        <v>0</v>
      </c>
      <c r="AQ14" s="113">
        <f t="shared" si="18"/>
        <v>0</v>
      </c>
      <c r="AS14" s="113">
        <f t="shared" si="19"/>
        <v>0</v>
      </c>
    </row>
    <row r="15" spans="1:46" ht="15" customHeight="1" x14ac:dyDescent="0.25">
      <c r="C15" s="114"/>
      <c r="D15" s="133"/>
      <c r="E15" s="128"/>
      <c r="F15" s="126"/>
      <c r="G15" s="127"/>
      <c r="H15" s="127"/>
      <c r="I15" s="126"/>
      <c r="J15" s="126"/>
      <c r="K15" s="126"/>
      <c r="L15" s="126"/>
      <c r="M15" s="138"/>
      <c r="N15" s="251">
        <f t="shared" si="4"/>
        <v>0</v>
      </c>
      <c r="O15" s="115">
        <f t="shared" si="5"/>
        <v>0</v>
      </c>
      <c r="P15" s="248">
        <f t="shared" si="6"/>
        <v>0</v>
      </c>
      <c r="Q15" s="254"/>
      <c r="R15" s="253"/>
      <c r="S15" s="107"/>
      <c r="U15" s="163">
        <f t="shared" si="7"/>
        <v>0</v>
      </c>
      <c r="V15" s="163">
        <f t="shared" si="8"/>
        <v>0</v>
      </c>
      <c r="X15" s="94">
        <f>V15*IF(AND(F15&lt;&gt;"",M15&gt;0),M15*VLOOKUP(F15,Llistes!$C$28:$E$30,3,FALSE),0)</f>
        <v>0</v>
      </c>
      <c r="Y15" s="94">
        <f>V15*IF(AND(H15&lt;&gt;"",M15&gt;0),M15*VLOOKUP(H15,Llistes!$C$69:$E$72,3,FALSE),0)</f>
        <v>0</v>
      </c>
      <c r="Z15" s="94">
        <f>V15*IF(AND(I15&lt;&gt;"",M15&gt;0),M15*VLOOKUP(I15,Llistes!$D$59:$E$61,2,FALSE),0)</f>
        <v>0</v>
      </c>
      <c r="AA15" s="94">
        <f>V15*IF(AND(J15&lt;&gt;"",M15&gt;0),M15*VLOOKUP(J15,Llistes!$D$64:$E$66,2,FALSE),0)</f>
        <v>0</v>
      </c>
      <c r="AB15" s="94">
        <f>V15*IF(AND(K15&lt;&gt;"",M15&gt;0),M15*VLOOKUP(K15,Llistes!$D$51:$E$52,2,FALSE),0)</f>
        <v>0</v>
      </c>
      <c r="AC15" s="94">
        <f>V15*IF(AND(L15&lt;&gt;"",M15&gt;0),M15*VLOOKUP(L15,Llistes!$D$55:$E$56,2,FALSE),0)</f>
        <v>0</v>
      </c>
      <c r="AD15" s="148">
        <f t="shared" si="9"/>
        <v>0</v>
      </c>
      <c r="AF15" s="112">
        <f t="shared" si="10"/>
        <v>0</v>
      </c>
      <c r="AH15" s="112">
        <f>IF(F15="Altres",IF(H15="",0,VLOOKUP(H15,Llistes!$C$69:$G$72,5)),0)</f>
        <v>0</v>
      </c>
      <c r="AI15" s="112">
        <f t="shared" si="11"/>
        <v>0</v>
      </c>
      <c r="AJ15" s="112">
        <f t="shared" si="12"/>
        <v>0</v>
      </c>
      <c r="AL15" s="113">
        <f t="shared" si="13"/>
        <v>0</v>
      </c>
      <c r="AM15" s="113">
        <f t="shared" si="14"/>
        <v>0</v>
      </c>
      <c r="AN15" s="113">
        <f t="shared" si="15"/>
        <v>0</v>
      </c>
      <c r="AO15" s="113">
        <f t="shared" si="16"/>
        <v>0</v>
      </c>
      <c r="AP15" s="113">
        <f t="shared" si="17"/>
        <v>0</v>
      </c>
      <c r="AQ15" s="113">
        <f t="shared" si="18"/>
        <v>0</v>
      </c>
      <c r="AS15" s="113">
        <f t="shared" si="19"/>
        <v>0</v>
      </c>
    </row>
    <row r="16" spans="1:46" ht="15" customHeight="1" x14ac:dyDescent="0.25">
      <c r="C16" s="114"/>
      <c r="D16" s="133"/>
      <c r="E16" s="128"/>
      <c r="F16" s="126"/>
      <c r="G16" s="127"/>
      <c r="H16" s="127"/>
      <c r="I16" s="126"/>
      <c r="J16" s="126"/>
      <c r="K16" s="126"/>
      <c r="L16" s="126"/>
      <c r="M16" s="138"/>
      <c r="N16" s="251">
        <f t="shared" si="4"/>
        <v>0</v>
      </c>
      <c r="O16" s="115">
        <f t="shared" si="5"/>
        <v>0</v>
      </c>
      <c r="P16" s="248">
        <f t="shared" si="6"/>
        <v>0</v>
      </c>
      <c r="Q16" s="254"/>
      <c r="R16" s="253"/>
      <c r="S16" s="107"/>
      <c r="U16" s="163">
        <f t="shared" si="7"/>
        <v>0</v>
      </c>
      <c r="V16" s="163">
        <f t="shared" si="8"/>
        <v>0</v>
      </c>
      <c r="X16" s="94">
        <f>V16*IF(AND(F16&lt;&gt;"",M16&gt;0),M16*VLOOKUP(F16,Llistes!$C$28:$E$30,3,FALSE),0)</f>
        <v>0</v>
      </c>
      <c r="Y16" s="94">
        <f>V16*IF(AND(H16&lt;&gt;"",M16&gt;0),M16*VLOOKUP(H16,Llistes!$C$69:$E$72,3,FALSE),0)</f>
        <v>0</v>
      </c>
      <c r="Z16" s="94">
        <f>V16*IF(AND(I16&lt;&gt;"",M16&gt;0),M16*VLOOKUP(I16,Llistes!$D$59:$E$61,2,FALSE),0)</f>
        <v>0</v>
      </c>
      <c r="AA16" s="94">
        <f>V16*IF(AND(J16&lt;&gt;"",M16&gt;0),M16*VLOOKUP(J16,Llistes!$D$64:$E$66,2,FALSE),0)</f>
        <v>0</v>
      </c>
      <c r="AB16" s="94">
        <f>V16*IF(AND(K16&lt;&gt;"",M16&gt;0),M16*VLOOKUP(K16,Llistes!$D$51:$E$52,2,FALSE),0)</f>
        <v>0</v>
      </c>
      <c r="AC16" s="94">
        <f>V16*IF(AND(L16&lt;&gt;"",M16&gt;0),M16*VLOOKUP(L16,Llistes!$D$55:$E$56,2,FALSE),0)</f>
        <v>0</v>
      </c>
      <c r="AD16" s="148">
        <f t="shared" si="9"/>
        <v>0</v>
      </c>
      <c r="AF16" s="112">
        <f t="shared" si="10"/>
        <v>0</v>
      </c>
      <c r="AH16" s="112">
        <f>IF(F16="Altres",IF(H16="",0,VLOOKUP(H16,Llistes!$C$69:$G$72,5)),0)</f>
        <v>0</v>
      </c>
      <c r="AI16" s="112">
        <f t="shared" si="11"/>
        <v>0</v>
      </c>
      <c r="AJ16" s="112">
        <f t="shared" si="12"/>
        <v>0</v>
      </c>
      <c r="AL16" s="113">
        <f t="shared" si="13"/>
        <v>0</v>
      </c>
      <c r="AM16" s="113">
        <f t="shared" si="14"/>
        <v>0</v>
      </c>
      <c r="AN16" s="113">
        <f t="shared" si="15"/>
        <v>0</v>
      </c>
      <c r="AO16" s="113">
        <f t="shared" si="16"/>
        <v>0</v>
      </c>
      <c r="AP16" s="113">
        <f t="shared" si="17"/>
        <v>0</v>
      </c>
      <c r="AQ16" s="113">
        <f t="shared" si="18"/>
        <v>0</v>
      </c>
      <c r="AS16" s="113">
        <f t="shared" si="19"/>
        <v>0</v>
      </c>
    </row>
    <row r="17" spans="3:45" ht="15" customHeight="1" x14ac:dyDescent="0.25">
      <c r="C17" s="114"/>
      <c r="D17" s="133"/>
      <c r="E17" s="128"/>
      <c r="F17" s="126"/>
      <c r="G17" s="127"/>
      <c r="H17" s="127"/>
      <c r="I17" s="126"/>
      <c r="J17" s="126"/>
      <c r="K17" s="126"/>
      <c r="L17" s="126"/>
      <c r="M17" s="138"/>
      <c r="N17" s="251">
        <f t="shared" si="4"/>
        <v>0</v>
      </c>
      <c r="O17" s="115">
        <f t="shared" si="5"/>
        <v>0</v>
      </c>
      <c r="P17" s="248">
        <f t="shared" si="6"/>
        <v>0</v>
      </c>
      <c r="Q17" s="254"/>
      <c r="R17" s="253"/>
      <c r="S17" s="107"/>
      <c r="U17" s="163">
        <f t="shared" si="7"/>
        <v>0</v>
      </c>
      <c r="V17" s="163">
        <f t="shared" si="8"/>
        <v>0</v>
      </c>
      <c r="X17" s="94">
        <f>V17*IF(AND(F17&lt;&gt;"",M17&gt;0),M17*VLOOKUP(F17,Llistes!$C$28:$E$30,3,FALSE),0)</f>
        <v>0</v>
      </c>
      <c r="Y17" s="94">
        <f>V17*IF(AND(H17&lt;&gt;"",M17&gt;0),M17*VLOOKUP(H17,Llistes!$C$69:$E$72,3,FALSE),0)</f>
        <v>0</v>
      </c>
      <c r="Z17" s="94">
        <f>V17*IF(AND(I17&lt;&gt;"",M17&gt;0),M17*VLOOKUP(I17,Llistes!$D$59:$E$61,2,FALSE),0)</f>
        <v>0</v>
      </c>
      <c r="AA17" s="94">
        <f>V17*IF(AND(J17&lt;&gt;"",M17&gt;0),M17*VLOOKUP(J17,Llistes!$D$64:$E$66,2,FALSE),0)</f>
        <v>0</v>
      </c>
      <c r="AB17" s="94">
        <f>V17*IF(AND(K17&lt;&gt;"",M17&gt;0),M17*VLOOKUP(K17,Llistes!$D$51:$E$52,2,FALSE),0)</f>
        <v>0</v>
      </c>
      <c r="AC17" s="94">
        <f>V17*IF(AND(L17&lt;&gt;"",M17&gt;0),M17*VLOOKUP(L17,Llistes!$D$55:$E$56,2,FALSE),0)</f>
        <v>0</v>
      </c>
      <c r="AD17" s="148">
        <f t="shared" si="9"/>
        <v>0</v>
      </c>
      <c r="AF17" s="112">
        <f t="shared" si="10"/>
        <v>0</v>
      </c>
      <c r="AH17" s="112">
        <f>IF(F17="Altres",IF(H17="",0,VLOOKUP(H17,Llistes!$C$69:$G$72,5)),0)</f>
        <v>0</v>
      </c>
      <c r="AI17" s="112">
        <f t="shared" si="11"/>
        <v>0</v>
      </c>
      <c r="AJ17" s="112">
        <f t="shared" si="12"/>
        <v>0</v>
      </c>
      <c r="AL17" s="113">
        <f t="shared" si="13"/>
        <v>0</v>
      </c>
      <c r="AM17" s="113">
        <f t="shared" si="14"/>
        <v>0</v>
      </c>
      <c r="AN17" s="113">
        <f t="shared" si="15"/>
        <v>0</v>
      </c>
      <c r="AO17" s="113">
        <f t="shared" si="16"/>
        <v>0</v>
      </c>
      <c r="AP17" s="113">
        <f t="shared" si="17"/>
        <v>0</v>
      </c>
      <c r="AQ17" s="113">
        <f t="shared" si="18"/>
        <v>0</v>
      </c>
      <c r="AS17" s="113">
        <f t="shared" si="19"/>
        <v>0</v>
      </c>
    </row>
    <row r="18" spans="3:45" ht="15" customHeight="1" x14ac:dyDescent="0.25">
      <c r="C18" s="114"/>
      <c r="D18" s="133"/>
      <c r="E18" s="128"/>
      <c r="F18" s="126"/>
      <c r="G18" s="127"/>
      <c r="H18" s="127"/>
      <c r="I18" s="126"/>
      <c r="J18" s="126"/>
      <c r="K18" s="126"/>
      <c r="L18" s="126"/>
      <c r="M18" s="138"/>
      <c r="N18" s="251">
        <f t="shared" si="4"/>
        <v>0</v>
      </c>
      <c r="O18" s="115">
        <f t="shared" si="5"/>
        <v>0</v>
      </c>
      <c r="P18" s="248">
        <f t="shared" si="6"/>
        <v>0</v>
      </c>
      <c r="Q18" s="254"/>
      <c r="R18" s="253"/>
      <c r="S18" s="107"/>
      <c r="U18" s="163">
        <f t="shared" si="7"/>
        <v>0</v>
      </c>
      <c r="V18" s="163">
        <f t="shared" si="8"/>
        <v>0</v>
      </c>
      <c r="X18" s="94">
        <f>V18*IF(AND(F18&lt;&gt;"",M18&gt;0),M18*VLOOKUP(F18,Llistes!$C$28:$E$30,3,FALSE),0)</f>
        <v>0</v>
      </c>
      <c r="Y18" s="94">
        <f>V18*IF(AND(H18&lt;&gt;"",M18&gt;0),M18*VLOOKUP(H18,Llistes!$C$69:$E$72,3,FALSE),0)</f>
        <v>0</v>
      </c>
      <c r="Z18" s="94">
        <f>V18*IF(AND(I18&lt;&gt;"",M18&gt;0),M18*VLOOKUP(I18,Llistes!$D$59:$E$61,2,FALSE),0)</f>
        <v>0</v>
      </c>
      <c r="AA18" s="94">
        <f>V18*IF(AND(J18&lt;&gt;"",M18&gt;0),M18*VLOOKUP(J18,Llistes!$D$64:$E$66,2,FALSE),0)</f>
        <v>0</v>
      </c>
      <c r="AB18" s="94">
        <f>V18*IF(AND(K18&lt;&gt;"",M18&gt;0),M18*VLOOKUP(K18,Llistes!$D$51:$E$52,2,FALSE),0)</f>
        <v>0</v>
      </c>
      <c r="AC18" s="94">
        <f>V18*IF(AND(L18&lt;&gt;"",M18&gt;0),M18*VLOOKUP(L18,Llistes!$D$55:$E$56,2,FALSE),0)</f>
        <v>0</v>
      </c>
      <c r="AD18" s="148">
        <f t="shared" si="9"/>
        <v>0</v>
      </c>
      <c r="AF18" s="112">
        <f t="shared" si="10"/>
        <v>0</v>
      </c>
      <c r="AH18" s="112">
        <f>IF(F18="Altres",IF(H18="",0,VLOOKUP(H18,Llistes!$C$69:$G$72,5)),0)</f>
        <v>0</v>
      </c>
      <c r="AI18" s="112">
        <f t="shared" si="11"/>
        <v>0</v>
      </c>
      <c r="AJ18" s="112">
        <f t="shared" si="12"/>
        <v>0</v>
      </c>
      <c r="AL18" s="113">
        <f t="shared" si="13"/>
        <v>0</v>
      </c>
      <c r="AM18" s="113">
        <f t="shared" si="14"/>
        <v>0</v>
      </c>
      <c r="AN18" s="113">
        <f t="shared" si="15"/>
        <v>0</v>
      </c>
      <c r="AO18" s="113">
        <f t="shared" si="16"/>
        <v>0</v>
      </c>
      <c r="AP18" s="113">
        <f t="shared" si="17"/>
        <v>0</v>
      </c>
      <c r="AQ18" s="113">
        <f t="shared" si="18"/>
        <v>0</v>
      </c>
      <c r="AS18" s="113">
        <f t="shared" si="19"/>
        <v>0</v>
      </c>
    </row>
    <row r="19" spans="3:45" ht="15" customHeight="1" x14ac:dyDescent="0.25">
      <c r="C19" s="114"/>
      <c r="D19" s="133"/>
      <c r="E19" s="128"/>
      <c r="F19" s="126"/>
      <c r="G19" s="127"/>
      <c r="H19" s="127"/>
      <c r="I19" s="126"/>
      <c r="J19" s="126"/>
      <c r="K19" s="126"/>
      <c r="L19" s="126"/>
      <c r="M19" s="138"/>
      <c r="N19" s="251">
        <f t="shared" si="4"/>
        <v>0</v>
      </c>
      <c r="O19" s="115">
        <f t="shared" si="5"/>
        <v>0</v>
      </c>
      <c r="P19" s="248">
        <f t="shared" si="6"/>
        <v>0</v>
      </c>
      <c r="Q19" s="254"/>
      <c r="R19" s="253"/>
      <c r="S19" s="107"/>
      <c r="U19" s="163">
        <f t="shared" si="7"/>
        <v>0</v>
      </c>
      <c r="V19" s="163">
        <f t="shared" si="8"/>
        <v>0</v>
      </c>
      <c r="X19" s="94">
        <f>V19*IF(AND(F19&lt;&gt;"",M19&gt;0),M19*VLOOKUP(F19,Llistes!$C$28:$E$30,3,FALSE),0)</f>
        <v>0</v>
      </c>
      <c r="Y19" s="94">
        <f>V19*IF(AND(H19&lt;&gt;"",M19&gt;0),M19*VLOOKUP(H19,Llistes!$C$69:$E$72,3,FALSE),0)</f>
        <v>0</v>
      </c>
      <c r="Z19" s="94">
        <f>V19*IF(AND(I19&lt;&gt;"",M19&gt;0),M19*VLOOKUP(I19,Llistes!$D$59:$E$61,2,FALSE),0)</f>
        <v>0</v>
      </c>
      <c r="AA19" s="94">
        <f>V19*IF(AND(J19&lt;&gt;"",M19&gt;0),M19*VLOOKUP(J19,Llistes!$D$64:$E$66,2,FALSE),0)</f>
        <v>0</v>
      </c>
      <c r="AB19" s="94">
        <f>V19*IF(AND(K19&lt;&gt;"",M19&gt;0),M19*VLOOKUP(K19,Llistes!$D$51:$E$52,2,FALSE),0)</f>
        <v>0</v>
      </c>
      <c r="AC19" s="94">
        <f>V19*IF(AND(L19&lt;&gt;"",M19&gt;0),M19*VLOOKUP(L19,Llistes!$D$55:$E$56,2,FALSE),0)</f>
        <v>0</v>
      </c>
      <c r="AD19" s="148">
        <f t="shared" si="9"/>
        <v>0</v>
      </c>
      <c r="AF19" s="112">
        <f t="shared" si="10"/>
        <v>0</v>
      </c>
      <c r="AH19" s="112">
        <f>IF(F19="Altres",IF(H19="",0,VLOOKUP(H19,Llistes!$C$69:$G$72,5)),0)</f>
        <v>0</v>
      </c>
      <c r="AI19" s="112">
        <f t="shared" si="11"/>
        <v>0</v>
      </c>
      <c r="AJ19" s="112">
        <f t="shared" si="12"/>
        <v>0</v>
      </c>
      <c r="AL19" s="113">
        <f t="shared" si="13"/>
        <v>0</v>
      </c>
      <c r="AM19" s="113">
        <f t="shared" si="14"/>
        <v>0</v>
      </c>
      <c r="AN19" s="113">
        <f t="shared" si="15"/>
        <v>0</v>
      </c>
      <c r="AO19" s="113">
        <f t="shared" si="16"/>
        <v>0</v>
      </c>
      <c r="AP19" s="113">
        <f t="shared" si="17"/>
        <v>0</v>
      </c>
      <c r="AQ19" s="113">
        <f t="shared" si="18"/>
        <v>0</v>
      </c>
      <c r="AS19" s="113">
        <f t="shared" si="19"/>
        <v>0</v>
      </c>
    </row>
    <row r="20" spans="3:45" ht="15" customHeight="1" x14ac:dyDescent="0.25">
      <c r="C20" s="114"/>
      <c r="D20" s="133"/>
      <c r="E20" s="128"/>
      <c r="F20" s="126"/>
      <c r="G20" s="127"/>
      <c r="H20" s="127"/>
      <c r="I20" s="126"/>
      <c r="J20" s="126"/>
      <c r="K20" s="126"/>
      <c r="L20" s="126"/>
      <c r="M20" s="138"/>
      <c r="N20" s="251">
        <f t="shared" si="4"/>
        <v>0</v>
      </c>
      <c r="O20" s="115">
        <f t="shared" si="5"/>
        <v>0</v>
      </c>
      <c r="P20" s="248">
        <f t="shared" si="6"/>
        <v>0</v>
      </c>
      <c r="Q20" s="254"/>
      <c r="R20" s="253"/>
      <c r="S20" s="107"/>
      <c r="U20" s="163">
        <f t="shared" si="7"/>
        <v>0</v>
      </c>
      <c r="V20" s="163">
        <f t="shared" si="8"/>
        <v>0</v>
      </c>
      <c r="X20" s="94">
        <f>V20*IF(AND(F20&lt;&gt;"",M20&gt;0),M20*VLOOKUP(F20,Llistes!$C$28:$E$30,3,FALSE),0)</f>
        <v>0</v>
      </c>
      <c r="Y20" s="94">
        <f>V20*IF(AND(H20&lt;&gt;"",M20&gt;0),M20*VLOOKUP(H20,Llistes!$C$69:$E$72,3,FALSE),0)</f>
        <v>0</v>
      </c>
      <c r="Z20" s="94">
        <f>V20*IF(AND(I20&lt;&gt;"",M20&gt;0),M20*VLOOKUP(I20,Llistes!$D$59:$E$61,2,FALSE),0)</f>
        <v>0</v>
      </c>
      <c r="AA20" s="94">
        <f>V20*IF(AND(J20&lt;&gt;"",M20&gt;0),M20*VLOOKUP(J20,Llistes!$D$64:$E$66,2,FALSE),0)</f>
        <v>0</v>
      </c>
      <c r="AB20" s="94">
        <f>V20*IF(AND(K20&lt;&gt;"",M20&gt;0),M20*VLOOKUP(K20,Llistes!$D$51:$E$52,2,FALSE),0)</f>
        <v>0</v>
      </c>
      <c r="AC20" s="94">
        <f>V20*IF(AND(L20&lt;&gt;"",M20&gt;0),M20*VLOOKUP(L20,Llistes!$D$55:$E$56,2,FALSE),0)</f>
        <v>0</v>
      </c>
      <c r="AD20" s="148">
        <f t="shared" si="9"/>
        <v>0</v>
      </c>
      <c r="AF20" s="112">
        <f t="shared" si="10"/>
        <v>0</v>
      </c>
      <c r="AH20" s="112">
        <f>IF(F20="Altres",IF(H20="",0,VLOOKUP(H20,Llistes!$C$69:$G$72,5)),0)</f>
        <v>0</v>
      </c>
      <c r="AI20" s="112">
        <f t="shared" si="11"/>
        <v>0</v>
      </c>
      <c r="AJ20" s="112">
        <f t="shared" si="12"/>
        <v>0</v>
      </c>
      <c r="AL20" s="113">
        <f t="shared" si="13"/>
        <v>0</v>
      </c>
      <c r="AM20" s="113">
        <f t="shared" si="14"/>
        <v>0</v>
      </c>
      <c r="AN20" s="113">
        <f t="shared" si="15"/>
        <v>0</v>
      </c>
      <c r="AO20" s="113">
        <f t="shared" si="16"/>
        <v>0</v>
      </c>
      <c r="AP20" s="113">
        <f t="shared" si="17"/>
        <v>0</v>
      </c>
      <c r="AQ20" s="113">
        <f t="shared" si="18"/>
        <v>0</v>
      </c>
      <c r="AS20" s="113">
        <f t="shared" si="19"/>
        <v>0</v>
      </c>
    </row>
    <row r="21" spans="3:45" ht="15" customHeight="1" x14ac:dyDescent="0.25">
      <c r="C21" s="114"/>
      <c r="D21" s="133"/>
      <c r="E21" s="128"/>
      <c r="F21" s="126"/>
      <c r="G21" s="127"/>
      <c r="H21" s="127"/>
      <c r="I21" s="126"/>
      <c r="J21" s="126"/>
      <c r="K21" s="126"/>
      <c r="L21" s="126"/>
      <c r="M21" s="138"/>
      <c r="N21" s="251">
        <f t="shared" si="4"/>
        <v>0</v>
      </c>
      <c r="O21" s="115">
        <f t="shared" si="5"/>
        <v>0</v>
      </c>
      <c r="P21" s="248">
        <f t="shared" si="6"/>
        <v>0</v>
      </c>
      <c r="Q21" s="254"/>
      <c r="R21" s="253"/>
      <c r="S21" s="107"/>
      <c r="U21" s="163">
        <f t="shared" si="7"/>
        <v>0</v>
      </c>
      <c r="V21" s="163">
        <f t="shared" si="8"/>
        <v>0</v>
      </c>
      <c r="X21" s="94">
        <f>V21*IF(AND(F21&lt;&gt;"",M21&gt;0),M21*VLOOKUP(F21,Llistes!$C$28:$E$30,3,FALSE),0)</f>
        <v>0</v>
      </c>
      <c r="Y21" s="94">
        <f>V21*IF(AND(H21&lt;&gt;"",M21&gt;0),M21*VLOOKUP(H21,Llistes!$C$69:$E$72,3,FALSE),0)</f>
        <v>0</v>
      </c>
      <c r="Z21" s="94">
        <f>V21*IF(AND(I21&lt;&gt;"",M21&gt;0),M21*VLOOKUP(I21,Llistes!$D$59:$E$61,2,FALSE),0)</f>
        <v>0</v>
      </c>
      <c r="AA21" s="94">
        <f>V21*IF(AND(J21&lt;&gt;"",M21&gt;0),M21*VLOOKUP(J21,Llistes!$D$64:$E$66,2,FALSE),0)</f>
        <v>0</v>
      </c>
      <c r="AB21" s="94">
        <f>V21*IF(AND(K21&lt;&gt;"",M21&gt;0),M21*VLOOKUP(K21,Llistes!$D$51:$E$52,2,FALSE),0)</f>
        <v>0</v>
      </c>
      <c r="AC21" s="94">
        <f>V21*IF(AND(L21&lt;&gt;"",M21&gt;0),M21*VLOOKUP(L21,Llistes!$D$55:$E$56,2,FALSE),0)</f>
        <v>0</v>
      </c>
      <c r="AD21" s="148">
        <f t="shared" si="9"/>
        <v>0</v>
      </c>
      <c r="AF21" s="112">
        <f t="shared" si="10"/>
        <v>0</v>
      </c>
      <c r="AH21" s="112">
        <f>IF(F21="Altres",IF(H21="",0,VLOOKUP(H21,Llistes!$C$69:$G$72,5)),0)</f>
        <v>0</v>
      </c>
      <c r="AI21" s="112">
        <f t="shared" si="11"/>
        <v>0</v>
      </c>
      <c r="AJ21" s="112">
        <f t="shared" si="12"/>
        <v>0</v>
      </c>
      <c r="AL21" s="113">
        <f t="shared" si="13"/>
        <v>0</v>
      </c>
      <c r="AM21" s="113">
        <f t="shared" si="14"/>
        <v>0</v>
      </c>
      <c r="AN21" s="113">
        <f t="shared" si="15"/>
        <v>0</v>
      </c>
      <c r="AO21" s="113">
        <f t="shared" si="16"/>
        <v>0</v>
      </c>
      <c r="AP21" s="113">
        <f t="shared" si="17"/>
        <v>0</v>
      </c>
      <c r="AQ21" s="113">
        <f t="shared" si="18"/>
        <v>0</v>
      </c>
      <c r="AS21" s="113">
        <f t="shared" si="19"/>
        <v>0</v>
      </c>
    </row>
    <row r="22" spans="3:45" x14ac:dyDescent="0.25">
      <c r="C22" s="114"/>
      <c r="D22" s="133"/>
      <c r="E22" s="128"/>
      <c r="F22" s="126"/>
      <c r="G22" s="127"/>
      <c r="H22" s="127"/>
      <c r="I22" s="126"/>
      <c r="J22" s="126"/>
      <c r="K22" s="126"/>
      <c r="L22" s="126"/>
      <c r="M22" s="138"/>
      <c r="N22" s="251">
        <f t="shared" si="4"/>
        <v>0</v>
      </c>
      <c r="O22" s="115">
        <f t="shared" si="5"/>
        <v>0</v>
      </c>
      <c r="P22" s="248">
        <f t="shared" si="6"/>
        <v>0</v>
      </c>
      <c r="Q22" s="254"/>
      <c r="R22" s="253"/>
      <c r="S22" s="107"/>
      <c r="U22" s="163">
        <f t="shared" si="7"/>
        <v>0</v>
      </c>
      <c r="V22" s="163">
        <f t="shared" si="8"/>
        <v>0</v>
      </c>
      <c r="X22" s="94">
        <f>V22*IF(AND(F22&lt;&gt;"",M22&gt;0),M22*VLOOKUP(F22,Llistes!$C$28:$E$30,3,FALSE),0)</f>
        <v>0</v>
      </c>
      <c r="Y22" s="94">
        <f>V22*IF(AND(H22&lt;&gt;"",M22&gt;0),M22*VLOOKUP(H22,Llistes!$C$69:$E$72,3,FALSE),0)</f>
        <v>0</v>
      </c>
      <c r="Z22" s="94">
        <f>V22*IF(AND(I22&lt;&gt;"",M22&gt;0),M22*VLOOKUP(I22,Llistes!$D$59:$E$61,2,FALSE),0)</f>
        <v>0</v>
      </c>
      <c r="AA22" s="94">
        <f>V22*IF(AND(J22&lt;&gt;"",M22&gt;0),M22*VLOOKUP(J22,Llistes!$D$64:$E$66,2,FALSE),0)</f>
        <v>0</v>
      </c>
      <c r="AB22" s="94">
        <f>V22*IF(AND(K22&lt;&gt;"",M22&gt;0),M22*VLOOKUP(K22,Llistes!$D$51:$E$52,2,FALSE),0)</f>
        <v>0</v>
      </c>
      <c r="AC22" s="94">
        <f>V22*IF(AND(L22&lt;&gt;"",M22&gt;0),M22*VLOOKUP(L22,Llistes!$D$55:$E$56,2,FALSE),0)</f>
        <v>0</v>
      </c>
      <c r="AD22" s="148">
        <f t="shared" si="9"/>
        <v>0</v>
      </c>
      <c r="AF22" s="112">
        <f t="shared" si="10"/>
        <v>0</v>
      </c>
      <c r="AH22" s="112">
        <f>IF(F22="Altres",IF(H22="",0,VLOOKUP(H22,Llistes!$C$69:$G$72,5)),0)</f>
        <v>0</v>
      </c>
      <c r="AI22" s="112">
        <f t="shared" si="11"/>
        <v>0</v>
      </c>
      <c r="AJ22" s="112">
        <f t="shared" si="12"/>
        <v>0</v>
      </c>
      <c r="AL22" s="113">
        <f t="shared" si="13"/>
        <v>0</v>
      </c>
      <c r="AM22" s="113">
        <f t="shared" si="14"/>
        <v>0</v>
      </c>
      <c r="AN22" s="113">
        <f t="shared" si="15"/>
        <v>0</v>
      </c>
      <c r="AO22" s="113">
        <f t="shared" si="16"/>
        <v>0</v>
      </c>
      <c r="AP22" s="113">
        <f t="shared" si="17"/>
        <v>0</v>
      </c>
      <c r="AQ22" s="113">
        <f t="shared" si="18"/>
        <v>0</v>
      </c>
      <c r="AS22" s="113">
        <f t="shared" si="19"/>
        <v>0</v>
      </c>
    </row>
    <row r="23" spans="3:45" x14ac:dyDescent="0.25">
      <c r="C23" s="114"/>
      <c r="D23" s="133"/>
      <c r="E23" s="128"/>
      <c r="F23" s="126"/>
      <c r="G23" s="127"/>
      <c r="H23" s="127"/>
      <c r="I23" s="126"/>
      <c r="J23" s="126"/>
      <c r="K23" s="126"/>
      <c r="L23" s="126"/>
      <c r="M23" s="138"/>
      <c r="N23" s="251">
        <f t="shared" si="4"/>
        <v>0</v>
      </c>
      <c r="O23" s="115">
        <f t="shared" si="5"/>
        <v>0</v>
      </c>
      <c r="P23" s="248">
        <f t="shared" si="6"/>
        <v>0</v>
      </c>
      <c r="Q23" s="254"/>
      <c r="R23" s="253"/>
      <c r="S23" s="107"/>
      <c r="U23" s="163">
        <f t="shared" si="7"/>
        <v>0</v>
      </c>
      <c r="V23" s="163">
        <f t="shared" si="8"/>
        <v>0</v>
      </c>
      <c r="X23" s="94">
        <f>V23*IF(AND(F23&lt;&gt;"",M23&gt;0),M23*VLOOKUP(F23,Llistes!$C$28:$E$30,3,FALSE),0)</f>
        <v>0</v>
      </c>
      <c r="Y23" s="94">
        <f>V23*IF(AND(H23&lt;&gt;"",M23&gt;0),M23*VLOOKUP(H23,Llistes!$C$69:$E$72,3,FALSE),0)</f>
        <v>0</v>
      </c>
      <c r="Z23" s="94">
        <f>V23*IF(AND(I23&lt;&gt;"",M23&gt;0),M23*VLOOKUP(I23,Llistes!$D$59:$E$61,2,FALSE),0)</f>
        <v>0</v>
      </c>
      <c r="AA23" s="94">
        <f>V23*IF(AND(J23&lt;&gt;"",M23&gt;0),M23*VLOOKUP(J23,Llistes!$D$64:$E$66,2,FALSE),0)</f>
        <v>0</v>
      </c>
      <c r="AB23" s="94">
        <f>V23*IF(AND(K23&lt;&gt;"",M23&gt;0),M23*VLOOKUP(K23,Llistes!$D$51:$E$52,2,FALSE),0)</f>
        <v>0</v>
      </c>
      <c r="AC23" s="94">
        <f>V23*IF(AND(L23&lt;&gt;"",M23&gt;0),M23*VLOOKUP(L23,Llistes!$D$55:$E$56,2,FALSE),0)</f>
        <v>0</v>
      </c>
      <c r="AD23" s="148">
        <f t="shared" si="9"/>
        <v>0</v>
      </c>
      <c r="AF23" s="112">
        <f t="shared" si="10"/>
        <v>0</v>
      </c>
      <c r="AH23" s="112">
        <f>IF(F23="Altres",IF(H23="",0,VLOOKUP(H23,Llistes!$C$69:$G$72,5)),0)</f>
        <v>0</v>
      </c>
      <c r="AI23" s="112">
        <f t="shared" si="11"/>
        <v>0</v>
      </c>
      <c r="AJ23" s="112">
        <f t="shared" si="12"/>
        <v>0</v>
      </c>
      <c r="AL23" s="113">
        <f t="shared" si="13"/>
        <v>0</v>
      </c>
      <c r="AM23" s="113">
        <f t="shared" si="14"/>
        <v>0</v>
      </c>
      <c r="AN23" s="113">
        <f t="shared" si="15"/>
        <v>0</v>
      </c>
      <c r="AO23" s="113">
        <f t="shared" si="16"/>
        <v>0</v>
      </c>
      <c r="AP23" s="113">
        <f t="shared" si="17"/>
        <v>0</v>
      </c>
      <c r="AQ23" s="113">
        <f t="shared" si="18"/>
        <v>0</v>
      </c>
      <c r="AS23" s="113">
        <f t="shared" si="19"/>
        <v>0</v>
      </c>
    </row>
    <row r="24" spans="3:45" x14ac:dyDescent="0.25">
      <c r="C24" s="114"/>
      <c r="D24" s="133"/>
      <c r="E24" s="128"/>
      <c r="F24" s="126"/>
      <c r="G24" s="127"/>
      <c r="H24" s="127"/>
      <c r="I24" s="126"/>
      <c r="J24" s="126"/>
      <c r="K24" s="126"/>
      <c r="L24" s="126"/>
      <c r="M24" s="138"/>
      <c r="N24" s="251">
        <f t="shared" si="4"/>
        <v>0</v>
      </c>
      <c r="O24" s="115">
        <f t="shared" si="5"/>
        <v>0</v>
      </c>
      <c r="P24" s="248">
        <f t="shared" si="6"/>
        <v>0</v>
      </c>
      <c r="Q24" s="254"/>
      <c r="R24" s="253"/>
      <c r="S24" s="107"/>
      <c r="U24" s="163">
        <f t="shared" si="7"/>
        <v>0</v>
      </c>
      <c r="V24" s="163">
        <f t="shared" si="8"/>
        <v>0</v>
      </c>
      <c r="X24" s="94">
        <f>V24*IF(AND(F24&lt;&gt;"",M24&gt;0),M24*VLOOKUP(F24,Llistes!$C$28:$E$30,3,FALSE),0)</f>
        <v>0</v>
      </c>
      <c r="Y24" s="94">
        <f>V24*IF(AND(H24&lt;&gt;"",M24&gt;0),M24*VLOOKUP(H24,Llistes!$C$69:$E$72,3,FALSE),0)</f>
        <v>0</v>
      </c>
      <c r="Z24" s="94">
        <f>V24*IF(AND(I24&lt;&gt;"",M24&gt;0),M24*VLOOKUP(I24,Llistes!$D$59:$E$61,2,FALSE),0)</f>
        <v>0</v>
      </c>
      <c r="AA24" s="94">
        <f>V24*IF(AND(J24&lt;&gt;"",M24&gt;0),M24*VLOOKUP(J24,Llistes!$D$64:$E$66,2,FALSE),0)</f>
        <v>0</v>
      </c>
      <c r="AB24" s="94">
        <f>V24*IF(AND(K24&lt;&gt;"",M24&gt;0),M24*VLOOKUP(K24,Llistes!$D$51:$E$52,2,FALSE),0)</f>
        <v>0</v>
      </c>
      <c r="AC24" s="94">
        <f>V24*IF(AND(L24&lt;&gt;"",M24&gt;0),M24*VLOOKUP(L24,Llistes!$D$55:$E$56,2,FALSE),0)</f>
        <v>0</v>
      </c>
      <c r="AD24" s="148">
        <f t="shared" si="9"/>
        <v>0</v>
      </c>
      <c r="AF24" s="112">
        <f t="shared" si="10"/>
        <v>0</v>
      </c>
      <c r="AH24" s="112">
        <f>IF(F24="Altres",IF(H24="",0,VLOOKUP(H24,Llistes!$C$69:$G$72,5)),0)</f>
        <v>0</v>
      </c>
      <c r="AI24" s="112">
        <f t="shared" si="11"/>
        <v>0</v>
      </c>
      <c r="AJ24" s="112">
        <f t="shared" si="12"/>
        <v>0</v>
      </c>
      <c r="AL24" s="113">
        <f t="shared" si="13"/>
        <v>0</v>
      </c>
      <c r="AM24" s="113">
        <f t="shared" si="14"/>
        <v>0</v>
      </c>
      <c r="AN24" s="113">
        <f t="shared" si="15"/>
        <v>0</v>
      </c>
      <c r="AO24" s="113">
        <f t="shared" si="16"/>
        <v>0</v>
      </c>
      <c r="AP24" s="113">
        <f t="shared" si="17"/>
        <v>0</v>
      </c>
      <c r="AQ24" s="113">
        <f t="shared" si="18"/>
        <v>0</v>
      </c>
      <c r="AS24" s="113">
        <f t="shared" si="19"/>
        <v>0</v>
      </c>
    </row>
    <row r="25" spans="3:45" x14ac:dyDescent="0.25">
      <c r="C25" s="114"/>
      <c r="D25" s="133"/>
      <c r="E25" s="128"/>
      <c r="F25" s="126"/>
      <c r="G25" s="127"/>
      <c r="H25" s="127"/>
      <c r="I25" s="126"/>
      <c r="J25" s="126"/>
      <c r="K25" s="126"/>
      <c r="L25" s="126"/>
      <c r="M25" s="138"/>
      <c r="N25" s="251">
        <f t="shared" si="4"/>
        <v>0</v>
      </c>
      <c r="O25" s="115">
        <f t="shared" si="5"/>
        <v>0</v>
      </c>
      <c r="P25" s="248">
        <f t="shared" si="6"/>
        <v>0</v>
      </c>
      <c r="Q25" s="254"/>
      <c r="R25" s="253"/>
      <c r="S25" s="107"/>
      <c r="U25" s="163">
        <f t="shared" si="7"/>
        <v>0</v>
      </c>
      <c r="V25" s="163">
        <f t="shared" si="8"/>
        <v>0</v>
      </c>
      <c r="X25" s="94">
        <f>V25*IF(AND(F25&lt;&gt;"",M25&gt;0),M25*VLOOKUP(F25,Llistes!$C$28:$E$30,3,FALSE),0)</f>
        <v>0</v>
      </c>
      <c r="Y25" s="94">
        <f>V25*IF(AND(H25&lt;&gt;"",M25&gt;0),M25*VLOOKUP(H25,Llistes!$C$69:$E$72,3,FALSE),0)</f>
        <v>0</v>
      </c>
      <c r="Z25" s="94">
        <f>V25*IF(AND(I25&lt;&gt;"",M25&gt;0),M25*VLOOKUP(I25,Llistes!$D$59:$E$61,2,FALSE),0)</f>
        <v>0</v>
      </c>
      <c r="AA25" s="94">
        <f>V25*IF(AND(J25&lt;&gt;"",M25&gt;0),M25*VLOOKUP(J25,Llistes!$D$64:$E$66,2,FALSE),0)</f>
        <v>0</v>
      </c>
      <c r="AB25" s="94">
        <f>V25*IF(AND(K25&lt;&gt;"",M25&gt;0),M25*VLOOKUP(K25,Llistes!$D$51:$E$52,2,FALSE),0)</f>
        <v>0</v>
      </c>
      <c r="AC25" s="94">
        <f>V25*IF(AND(L25&lt;&gt;"",M25&gt;0),M25*VLOOKUP(L25,Llistes!$D$55:$E$56,2,FALSE),0)</f>
        <v>0</v>
      </c>
      <c r="AD25" s="148">
        <f t="shared" si="9"/>
        <v>0</v>
      </c>
      <c r="AF25" s="112">
        <f t="shared" si="10"/>
        <v>0</v>
      </c>
      <c r="AH25" s="112">
        <f>IF(F25="Altres",IF(H25="",0,VLOOKUP(H25,Llistes!$C$69:$G$72,5)),0)</f>
        <v>0</v>
      </c>
      <c r="AI25" s="112">
        <f t="shared" si="11"/>
        <v>0</v>
      </c>
      <c r="AJ25" s="112">
        <f t="shared" si="12"/>
        <v>0</v>
      </c>
      <c r="AL25" s="113">
        <f t="shared" si="13"/>
        <v>0</v>
      </c>
      <c r="AM25" s="113">
        <f t="shared" si="14"/>
        <v>0</v>
      </c>
      <c r="AN25" s="113">
        <f t="shared" si="15"/>
        <v>0</v>
      </c>
      <c r="AO25" s="113">
        <f t="shared" si="16"/>
        <v>0</v>
      </c>
      <c r="AP25" s="113">
        <f t="shared" si="17"/>
        <v>0</v>
      </c>
      <c r="AQ25" s="113">
        <f t="shared" si="18"/>
        <v>0</v>
      </c>
      <c r="AS25" s="113">
        <f t="shared" si="19"/>
        <v>0</v>
      </c>
    </row>
    <row r="26" spans="3:45" x14ac:dyDescent="0.25">
      <c r="C26" s="114"/>
      <c r="D26" s="133"/>
      <c r="E26" s="128"/>
      <c r="F26" s="126"/>
      <c r="G26" s="127"/>
      <c r="H26" s="127"/>
      <c r="I26" s="126"/>
      <c r="J26" s="126"/>
      <c r="K26" s="126"/>
      <c r="L26" s="126"/>
      <c r="M26" s="138"/>
      <c r="N26" s="251">
        <f t="shared" si="4"/>
        <v>0</v>
      </c>
      <c r="O26" s="115">
        <f t="shared" si="5"/>
        <v>0</v>
      </c>
      <c r="P26" s="248">
        <f t="shared" si="6"/>
        <v>0</v>
      </c>
      <c r="Q26" s="254"/>
      <c r="R26" s="253"/>
      <c r="S26" s="107"/>
      <c r="U26" s="163">
        <f t="shared" si="7"/>
        <v>0</v>
      </c>
      <c r="V26" s="163">
        <f t="shared" si="8"/>
        <v>0</v>
      </c>
      <c r="X26" s="94">
        <f>V26*IF(AND(F26&lt;&gt;"",M26&gt;0),M26*VLOOKUP(F26,Llistes!$C$28:$E$30,3,FALSE),0)</f>
        <v>0</v>
      </c>
      <c r="Y26" s="94">
        <f>V26*IF(AND(H26&lt;&gt;"",M26&gt;0),M26*VLOOKUP(H26,Llistes!$C$69:$E$72,3,FALSE),0)</f>
        <v>0</v>
      </c>
      <c r="Z26" s="94">
        <f>V26*IF(AND(I26&lt;&gt;"",M26&gt;0),M26*VLOOKUP(I26,Llistes!$D$59:$E$61,2,FALSE),0)</f>
        <v>0</v>
      </c>
      <c r="AA26" s="94">
        <f>V26*IF(AND(J26&lt;&gt;"",M26&gt;0),M26*VLOOKUP(J26,Llistes!$D$64:$E$66,2,FALSE),0)</f>
        <v>0</v>
      </c>
      <c r="AB26" s="94">
        <f>V26*IF(AND(K26&lt;&gt;"",M26&gt;0),M26*VLOOKUP(K26,Llistes!$D$51:$E$52,2,FALSE),0)</f>
        <v>0</v>
      </c>
      <c r="AC26" s="94">
        <f>V26*IF(AND(L26&lt;&gt;"",M26&gt;0),M26*VLOOKUP(L26,Llistes!$D$55:$E$56,2,FALSE),0)</f>
        <v>0</v>
      </c>
      <c r="AD26" s="148">
        <f t="shared" si="9"/>
        <v>0</v>
      </c>
      <c r="AF26" s="112">
        <f t="shared" si="10"/>
        <v>0</v>
      </c>
      <c r="AH26" s="112">
        <f>IF(F26="Altres",IF(H26="",0,VLOOKUP(H26,Llistes!$C$69:$G$72,5)),0)</f>
        <v>0</v>
      </c>
      <c r="AI26" s="112">
        <f t="shared" si="11"/>
        <v>0</v>
      </c>
      <c r="AJ26" s="112">
        <f t="shared" si="12"/>
        <v>0</v>
      </c>
      <c r="AL26" s="113">
        <f t="shared" si="13"/>
        <v>0</v>
      </c>
      <c r="AM26" s="113">
        <f t="shared" si="14"/>
        <v>0</v>
      </c>
      <c r="AN26" s="113">
        <f t="shared" si="15"/>
        <v>0</v>
      </c>
      <c r="AO26" s="113">
        <f t="shared" si="16"/>
        <v>0</v>
      </c>
      <c r="AP26" s="113">
        <f t="shared" si="17"/>
        <v>0</v>
      </c>
      <c r="AQ26" s="113">
        <f t="shared" si="18"/>
        <v>0</v>
      </c>
      <c r="AS26" s="113">
        <f t="shared" si="19"/>
        <v>0</v>
      </c>
    </row>
    <row r="27" spans="3:45" x14ac:dyDescent="0.25">
      <c r="C27" s="114"/>
      <c r="D27" s="133"/>
      <c r="E27" s="128"/>
      <c r="F27" s="126"/>
      <c r="G27" s="127"/>
      <c r="H27" s="127"/>
      <c r="I27" s="126"/>
      <c r="J27" s="126"/>
      <c r="K27" s="126"/>
      <c r="L27" s="126"/>
      <c r="M27" s="138"/>
      <c r="N27" s="251">
        <f t="shared" si="4"/>
        <v>0</v>
      </c>
      <c r="O27" s="115">
        <f t="shared" si="5"/>
        <v>0</v>
      </c>
      <c r="P27" s="248">
        <f t="shared" si="6"/>
        <v>0</v>
      </c>
      <c r="Q27" s="254"/>
      <c r="R27" s="253"/>
      <c r="S27" s="107"/>
      <c r="U27" s="163">
        <f t="shared" si="7"/>
        <v>0</v>
      </c>
      <c r="V27" s="163">
        <f t="shared" si="8"/>
        <v>0</v>
      </c>
      <c r="X27" s="94">
        <f>V27*IF(AND(F27&lt;&gt;"",M27&gt;0),M27*VLOOKUP(F27,Llistes!$C$28:$E$30,3,FALSE),0)</f>
        <v>0</v>
      </c>
      <c r="Y27" s="94">
        <f>V27*IF(AND(H27&lt;&gt;"",M27&gt;0),M27*VLOOKUP(H27,Llistes!$C$69:$E$72,3,FALSE),0)</f>
        <v>0</v>
      </c>
      <c r="Z27" s="94">
        <f>V27*IF(AND(I27&lt;&gt;"",M27&gt;0),M27*VLOOKUP(I27,Llistes!$D$59:$E$61,2,FALSE),0)</f>
        <v>0</v>
      </c>
      <c r="AA27" s="94">
        <f>V27*IF(AND(J27&lt;&gt;"",M27&gt;0),M27*VLOOKUP(J27,Llistes!$D$64:$E$66,2,FALSE),0)</f>
        <v>0</v>
      </c>
      <c r="AB27" s="94">
        <f>V27*IF(AND(K27&lt;&gt;"",M27&gt;0),M27*VLOOKUP(K27,Llistes!$D$51:$E$52,2,FALSE),0)</f>
        <v>0</v>
      </c>
      <c r="AC27" s="94">
        <f>V27*IF(AND(L27&lt;&gt;"",M27&gt;0),M27*VLOOKUP(L27,Llistes!$D$55:$E$56,2,FALSE),0)</f>
        <v>0</v>
      </c>
      <c r="AD27" s="148">
        <f t="shared" si="9"/>
        <v>0</v>
      </c>
      <c r="AF27" s="112">
        <f t="shared" si="10"/>
        <v>0</v>
      </c>
      <c r="AH27" s="112">
        <f>IF(F27="Altres",IF(H27="",0,VLOOKUP(H27,Llistes!$C$69:$G$72,5)),0)</f>
        <v>0</v>
      </c>
      <c r="AI27" s="112">
        <f t="shared" si="11"/>
        <v>0</v>
      </c>
      <c r="AJ27" s="112">
        <f t="shared" si="12"/>
        <v>0</v>
      </c>
      <c r="AL27" s="113">
        <f t="shared" si="13"/>
        <v>0</v>
      </c>
      <c r="AM27" s="113">
        <f t="shared" si="14"/>
        <v>0</v>
      </c>
      <c r="AN27" s="113">
        <f t="shared" si="15"/>
        <v>0</v>
      </c>
      <c r="AO27" s="113">
        <f t="shared" si="16"/>
        <v>0</v>
      </c>
      <c r="AP27" s="113">
        <f t="shared" si="17"/>
        <v>0</v>
      </c>
      <c r="AQ27" s="113">
        <f t="shared" si="18"/>
        <v>0</v>
      </c>
      <c r="AS27" s="113">
        <f t="shared" si="19"/>
        <v>0</v>
      </c>
    </row>
    <row r="28" spans="3:45" x14ac:dyDescent="0.25">
      <c r="C28" s="114"/>
      <c r="D28" s="133"/>
      <c r="E28" s="128"/>
      <c r="F28" s="126"/>
      <c r="G28" s="127"/>
      <c r="H28" s="127"/>
      <c r="I28" s="126"/>
      <c r="J28" s="126"/>
      <c r="K28" s="126"/>
      <c r="L28" s="126"/>
      <c r="M28" s="138"/>
      <c r="N28" s="251">
        <f t="shared" si="4"/>
        <v>0</v>
      </c>
      <c r="O28" s="115">
        <f t="shared" si="5"/>
        <v>0</v>
      </c>
      <c r="P28" s="248">
        <f t="shared" si="6"/>
        <v>0</v>
      </c>
      <c r="Q28" s="254"/>
      <c r="R28" s="253"/>
      <c r="S28" s="107"/>
      <c r="U28" s="163">
        <f t="shared" si="7"/>
        <v>0</v>
      </c>
      <c r="V28" s="163">
        <f t="shared" si="8"/>
        <v>0</v>
      </c>
      <c r="X28" s="94">
        <f>V28*IF(AND(F28&lt;&gt;"",M28&gt;0),M28*VLOOKUP(F28,Llistes!$C$28:$E$30,3,FALSE),0)</f>
        <v>0</v>
      </c>
      <c r="Y28" s="94">
        <f>V28*IF(AND(H28&lt;&gt;"",M28&gt;0),M28*VLOOKUP(H28,Llistes!$C$69:$E$72,3,FALSE),0)</f>
        <v>0</v>
      </c>
      <c r="Z28" s="94">
        <f>V28*IF(AND(I28&lt;&gt;"",M28&gt;0),M28*VLOOKUP(I28,Llistes!$D$59:$E$61,2,FALSE),0)</f>
        <v>0</v>
      </c>
      <c r="AA28" s="94">
        <f>V28*IF(AND(J28&lt;&gt;"",M28&gt;0),M28*VLOOKUP(J28,Llistes!$D$64:$E$66,2,FALSE),0)</f>
        <v>0</v>
      </c>
      <c r="AB28" s="94">
        <f>V28*IF(AND(K28&lt;&gt;"",M28&gt;0),M28*VLOOKUP(K28,Llistes!$D$51:$E$52,2,FALSE),0)</f>
        <v>0</v>
      </c>
      <c r="AC28" s="94">
        <f>V28*IF(AND(L28&lt;&gt;"",M28&gt;0),M28*VLOOKUP(L28,Llistes!$D$55:$E$56,2,FALSE),0)</f>
        <v>0</v>
      </c>
      <c r="AD28" s="148">
        <f t="shared" si="9"/>
        <v>0</v>
      </c>
      <c r="AF28" s="112">
        <f t="shared" si="10"/>
        <v>0</v>
      </c>
      <c r="AH28" s="112">
        <f>IF(F28="Altres",IF(H28="",0,VLOOKUP(H28,Llistes!$C$69:$G$72,5)),0)</f>
        <v>0</v>
      </c>
      <c r="AI28" s="112">
        <f t="shared" si="11"/>
        <v>0</v>
      </c>
      <c r="AJ28" s="112">
        <f t="shared" si="12"/>
        <v>0</v>
      </c>
      <c r="AL28" s="113">
        <f t="shared" si="13"/>
        <v>0</v>
      </c>
      <c r="AM28" s="113">
        <f t="shared" si="14"/>
        <v>0</v>
      </c>
      <c r="AN28" s="113">
        <f t="shared" si="15"/>
        <v>0</v>
      </c>
      <c r="AO28" s="113">
        <f t="shared" si="16"/>
        <v>0</v>
      </c>
      <c r="AP28" s="113">
        <f t="shared" si="17"/>
        <v>0</v>
      </c>
      <c r="AQ28" s="113">
        <f t="shared" si="18"/>
        <v>0</v>
      </c>
      <c r="AS28" s="113">
        <f t="shared" si="19"/>
        <v>0</v>
      </c>
    </row>
    <row r="29" spans="3:45" x14ac:dyDescent="0.25">
      <c r="C29" s="114"/>
      <c r="D29" s="133"/>
      <c r="E29" s="128"/>
      <c r="F29" s="126"/>
      <c r="G29" s="127"/>
      <c r="H29" s="127"/>
      <c r="I29" s="126"/>
      <c r="J29" s="126"/>
      <c r="K29" s="126"/>
      <c r="L29" s="126"/>
      <c r="M29" s="138"/>
      <c r="N29" s="251">
        <f t="shared" si="4"/>
        <v>0</v>
      </c>
      <c r="O29" s="115">
        <f t="shared" si="5"/>
        <v>0</v>
      </c>
      <c r="P29" s="248">
        <f t="shared" si="6"/>
        <v>0</v>
      </c>
      <c r="Q29" s="254"/>
      <c r="R29" s="253"/>
      <c r="S29" s="107"/>
      <c r="U29" s="163">
        <f t="shared" si="7"/>
        <v>0</v>
      </c>
      <c r="V29" s="163">
        <f t="shared" si="8"/>
        <v>0</v>
      </c>
      <c r="X29" s="94">
        <f>V29*IF(AND(F29&lt;&gt;"",M29&gt;0),M29*VLOOKUP(F29,Llistes!$C$28:$E$30,3,FALSE),0)</f>
        <v>0</v>
      </c>
      <c r="Y29" s="94">
        <f>V29*IF(AND(H29&lt;&gt;"",M29&gt;0),M29*VLOOKUP(H29,Llistes!$C$69:$E$72,3,FALSE),0)</f>
        <v>0</v>
      </c>
      <c r="Z29" s="94">
        <f>V29*IF(AND(I29&lt;&gt;"",M29&gt;0),M29*VLOOKUP(I29,Llistes!$D$59:$E$61,2,FALSE),0)</f>
        <v>0</v>
      </c>
      <c r="AA29" s="94">
        <f>V29*IF(AND(J29&lt;&gt;"",M29&gt;0),M29*VLOOKUP(J29,Llistes!$D$64:$E$66,2,FALSE),0)</f>
        <v>0</v>
      </c>
      <c r="AB29" s="94">
        <f>V29*IF(AND(K29&lt;&gt;"",M29&gt;0),M29*VLOOKUP(K29,Llistes!$D$51:$E$52,2,FALSE),0)</f>
        <v>0</v>
      </c>
      <c r="AC29" s="94">
        <f>V29*IF(AND(L29&lt;&gt;"",M29&gt;0),M29*VLOOKUP(L29,Llistes!$D$55:$E$56,2,FALSE),0)</f>
        <v>0</v>
      </c>
      <c r="AD29" s="148">
        <f t="shared" si="9"/>
        <v>0</v>
      </c>
      <c r="AF29" s="112">
        <f t="shared" si="10"/>
        <v>0</v>
      </c>
      <c r="AH29" s="112">
        <f>IF(F29="Altres",IF(H29="",0,VLOOKUP(H29,Llistes!$C$69:$G$72,5)),0)</f>
        <v>0</v>
      </c>
      <c r="AI29" s="112">
        <f t="shared" si="11"/>
        <v>0</v>
      </c>
      <c r="AJ29" s="112">
        <f t="shared" si="12"/>
        <v>0</v>
      </c>
      <c r="AL29" s="113">
        <f t="shared" si="13"/>
        <v>0</v>
      </c>
      <c r="AM29" s="113">
        <f t="shared" si="14"/>
        <v>0</v>
      </c>
      <c r="AN29" s="113">
        <f t="shared" si="15"/>
        <v>0</v>
      </c>
      <c r="AO29" s="113">
        <f t="shared" si="16"/>
        <v>0</v>
      </c>
      <c r="AP29" s="113">
        <f t="shared" si="17"/>
        <v>0</v>
      </c>
      <c r="AQ29" s="113">
        <f t="shared" si="18"/>
        <v>0</v>
      </c>
      <c r="AS29" s="113">
        <f t="shared" si="19"/>
        <v>0</v>
      </c>
    </row>
    <row r="30" spans="3:45" x14ac:dyDescent="0.25">
      <c r="C30" s="114"/>
      <c r="D30" s="133"/>
      <c r="E30" s="128"/>
      <c r="F30" s="126"/>
      <c r="G30" s="127"/>
      <c r="H30" s="127"/>
      <c r="I30" s="126"/>
      <c r="J30" s="126"/>
      <c r="K30" s="126"/>
      <c r="L30" s="126"/>
      <c r="M30" s="138"/>
      <c r="N30" s="251">
        <f t="shared" si="4"/>
        <v>0</v>
      </c>
      <c r="O30" s="115">
        <f t="shared" si="5"/>
        <v>0</v>
      </c>
      <c r="P30" s="248">
        <f t="shared" si="6"/>
        <v>0</v>
      </c>
      <c r="Q30" s="254"/>
      <c r="R30" s="253"/>
      <c r="S30" s="107"/>
      <c r="U30" s="163">
        <f t="shared" si="7"/>
        <v>0</v>
      </c>
      <c r="V30" s="163">
        <f t="shared" si="8"/>
        <v>0</v>
      </c>
      <c r="X30" s="94">
        <f>V30*IF(AND(F30&lt;&gt;"",M30&gt;0),M30*VLOOKUP(F30,Llistes!$C$28:$E$30,3,FALSE),0)</f>
        <v>0</v>
      </c>
      <c r="Y30" s="94">
        <f>V30*IF(AND(H30&lt;&gt;"",M30&gt;0),M30*VLOOKUP(H30,Llistes!$C$69:$E$72,3,FALSE),0)</f>
        <v>0</v>
      </c>
      <c r="Z30" s="94">
        <f>V30*IF(AND(I30&lt;&gt;"",M30&gt;0),M30*VLOOKUP(I30,Llistes!$D$59:$E$61,2,FALSE),0)</f>
        <v>0</v>
      </c>
      <c r="AA30" s="94">
        <f>V30*IF(AND(J30&lt;&gt;"",M30&gt;0),M30*VLOOKUP(J30,Llistes!$D$64:$E$66,2,FALSE),0)</f>
        <v>0</v>
      </c>
      <c r="AB30" s="94">
        <f>V30*IF(AND(K30&lt;&gt;"",M30&gt;0),M30*VLOOKUP(K30,Llistes!$D$51:$E$52,2,FALSE),0)</f>
        <v>0</v>
      </c>
      <c r="AC30" s="94">
        <f>V30*IF(AND(L30&lt;&gt;"",M30&gt;0),M30*VLOOKUP(L30,Llistes!$D$55:$E$56,2,FALSE),0)</f>
        <v>0</v>
      </c>
      <c r="AD30" s="148">
        <f t="shared" si="9"/>
        <v>0</v>
      </c>
      <c r="AF30" s="112">
        <f t="shared" si="10"/>
        <v>0</v>
      </c>
      <c r="AH30" s="112">
        <f>IF(F30="Altres",IF(H30="",0,VLOOKUP(H30,Llistes!$C$69:$G$72,5)),0)</f>
        <v>0</v>
      </c>
      <c r="AI30" s="112">
        <f t="shared" si="11"/>
        <v>0</v>
      </c>
      <c r="AJ30" s="112">
        <f t="shared" si="12"/>
        <v>0</v>
      </c>
      <c r="AL30" s="113">
        <f t="shared" si="13"/>
        <v>0</v>
      </c>
      <c r="AM30" s="113">
        <f t="shared" si="14"/>
        <v>0</v>
      </c>
      <c r="AN30" s="113">
        <f t="shared" si="15"/>
        <v>0</v>
      </c>
      <c r="AO30" s="113">
        <f t="shared" si="16"/>
        <v>0</v>
      </c>
      <c r="AP30" s="113">
        <f t="shared" si="17"/>
        <v>0</v>
      </c>
      <c r="AQ30" s="113">
        <f t="shared" si="18"/>
        <v>0</v>
      </c>
      <c r="AS30" s="113">
        <f t="shared" si="19"/>
        <v>0</v>
      </c>
    </row>
    <row r="31" spans="3:45" x14ac:dyDescent="0.25">
      <c r="C31" s="114"/>
      <c r="D31" s="133"/>
      <c r="E31" s="128"/>
      <c r="F31" s="126"/>
      <c r="G31" s="127"/>
      <c r="H31" s="127"/>
      <c r="I31" s="126"/>
      <c r="J31" s="126"/>
      <c r="K31" s="126"/>
      <c r="L31" s="126"/>
      <c r="M31" s="138"/>
      <c r="N31" s="251">
        <f t="shared" si="4"/>
        <v>0</v>
      </c>
      <c r="O31" s="115">
        <f t="shared" si="5"/>
        <v>0</v>
      </c>
      <c r="P31" s="248">
        <f t="shared" si="6"/>
        <v>0</v>
      </c>
      <c r="Q31" s="254"/>
      <c r="R31" s="253"/>
      <c r="S31" s="107"/>
      <c r="U31" s="163">
        <f t="shared" si="7"/>
        <v>0</v>
      </c>
      <c r="V31" s="163">
        <f t="shared" si="8"/>
        <v>0</v>
      </c>
      <c r="X31" s="94">
        <f>V31*IF(AND(F31&lt;&gt;"",M31&gt;0),M31*VLOOKUP(F31,Llistes!$C$28:$E$30,3,FALSE),0)</f>
        <v>0</v>
      </c>
      <c r="Y31" s="94">
        <f>V31*IF(AND(H31&lt;&gt;"",M31&gt;0),M31*VLOOKUP(H31,Llistes!$C$69:$E$72,3,FALSE),0)</f>
        <v>0</v>
      </c>
      <c r="Z31" s="94">
        <f>V31*IF(AND(I31&lt;&gt;"",M31&gt;0),M31*VLOOKUP(I31,Llistes!$D$59:$E$61,2,FALSE),0)</f>
        <v>0</v>
      </c>
      <c r="AA31" s="94">
        <f>V31*IF(AND(J31&lt;&gt;"",M31&gt;0),M31*VLOOKUP(J31,Llistes!$D$64:$E$66,2,FALSE),0)</f>
        <v>0</v>
      </c>
      <c r="AB31" s="94">
        <f>V31*IF(AND(K31&lt;&gt;"",M31&gt;0),M31*VLOOKUP(K31,Llistes!$D$51:$E$52,2,FALSE),0)</f>
        <v>0</v>
      </c>
      <c r="AC31" s="94">
        <f>V31*IF(AND(L31&lt;&gt;"",M31&gt;0),M31*VLOOKUP(L31,Llistes!$D$55:$E$56,2,FALSE),0)</f>
        <v>0</v>
      </c>
      <c r="AD31" s="148">
        <f t="shared" si="9"/>
        <v>0</v>
      </c>
      <c r="AF31" s="112">
        <f t="shared" si="10"/>
        <v>0</v>
      </c>
      <c r="AH31" s="112">
        <f>IF(F31="Altres",IF(H31="",0,VLOOKUP(H31,Llistes!$C$69:$G$72,5)),0)</f>
        <v>0</v>
      </c>
      <c r="AI31" s="112">
        <f t="shared" si="11"/>
        <v>0</v>
      </c>
      <c r="AJ31" s="112">
        <f t="shared" si="12"/>
        <v>0</v>
      </c>
      <c r="AL31" s="113">
        <f t="shared" si="13"/>
        <v>0</v>
      </c>
      <c r="AM31" s="113">
        <f t="shared" si="14"/>
        <v>0</v>
      </c>
      <c r="AN31" s="113">
        <f t="shared" si="15"/>
        <v>0</v>
      </c>
      <c r="AO31" s="113">
        <f t="shared" si="16"/>
        <v>0</v>
      </c>
      <c r="AP31" s="113">
        <f t="shared" si="17"/>
        <v>0</v>
      </c>
      <c r="AQ31" s="113">
        <f t="shared" si="18"/>
        <v>0</v>
      </c>
      <c r="AS31" s="113">
        <f t="shared" si="19"/>
        <v>0</v>
      </c>
    </row>
    <row r="32" spans="3:45" x14ac:dyDescent="0.25">
      <c r="C32" s="114"/>
      <c r="D32" s="133"/>
      <c r="E32" s="128"/>
      <c r="F32" s="126"/>
      <c r="G32" s="127"/>
      <c r="H32" s="127"/>
      <c r="I32" s="126"/>
      <c r="J32" s="126"/>
      <c r="K32" s="126"/>
      <c r="L32" s="126"/>
      <c r="M32" s="138"/>
      <c r="N32" s="251">
        <f t="shared" si="4"/>
        <v>0</v>
      </c>
      <c r="O32" s="115">
        <f t="shared" si="5"/>
        <v>0</v>
      </c>
      <c r="P32" s="248">
        <f t="shared" si="6"/>
        <v>0</v>
      </c>
      <c r="Q32" s="254"/>
      <c r="R32" s="253"/>
      <c r="S32" s="107"/>
      <c r="U32" s="163">
        <f t="shared" si="7"/>
        <v>0</v>
      </c>
      <c r="V32" s="163">
        <f t="shared" si="8"/>
        <v>0</v>
      </c>
      <c r="X32" s="94">
        <f>V32*IF(AND(F32&lt;&gt;"",M32&gt;0),M32*VLOOKUP(F32,Llistes!$C$28:$E$30,3,FALSE),0)</f>
        <v>0</v>
      </c>
      <c r="Y32" s="94">
        <f>V32*IF(AND(H32&lt;&gt;"",M32&gt;0),M32*VLOOKUP(H32,Llistes!$C$69:$E$72,3,FALSE),0)</f>
        <v>0</v>
      </c>
      <c r="Z32" s="94">
        <f>V32*IF(AND(I32&lt;&gt;"",M32&gt;0),M32*VLOOKUP(I32,Llistes!$D$59:$E$61,2,FALSE),0)</f>
        <v>0</v>
      </c>
      <c r="AA32" s="94">
        <f>V32*IF(AND(J32&lt;&gt;"",M32&gt;0),M32*VLOOKUP(J32,Llistes!$D$64:$E$66,2,FALSE),0)</f>
        <v>0</v>
      </c>
      <c r="AB32" s="94">
        <f>V32*IF(AND(K32&lt;&gt;"",M32&gt;0),M32*VLOOKUP(K32,Llistes!$D$51:$E$52,2,FALSE),0)</f>
        <v>0</v>
      </c>
      <c r="AC32" s="94">
        <f>V32*IF(AND(L32&lt;&gt;"",M32&gt;0),M32*VLOOKUP(L32,Llistes!$D$55:$E$56,2,FALSE),0)</f>
        <v>0</v>
      </c>
      <c r="AD32" s="148">
        <f t="shared" si="9"/>
        <v>0</v>
      </c>
      <c r="AF32" s="112">
        <f t="shared" si="10"/>
        <v>0</v>
      </c>
      <c r="AH32" s="112">
        <f>IF(F32="Altres",IF(H32="",0,VLOOKUP(H32,Llistes!$C$69:$G$72,5)),0)</f>
        <v>0</v>
      </c>
      <c r="AI32" s="112">
        <f t="shared" si="11"/>
        <v>0</v>
      </c>
      <c r="AJ32" s="112">
        <f t="shared" si="12"/>
        <v>0</v>
      </c>
      <c r="AL32" s="113">
        <f t="shared" si="13"/>
        <v>0</v>
      </c>
      <c r="AM32" s="113">
        <f t="shared" si="14"/>
        <v>0</v>
      </c>
      <c r="AN32" s="113">
        <f t="shared" si="15"/>
        <v>0</v>
      </c>
      <c r="AO32" s="113">
        <f t="shared" si="16"/>
        <v>0</v>
      </c>
      <c r="AP32" s="113">
        <f t="shared" si="17"/>
        <v>0</v>
      </c>
      <c r="AQ32" s="113">
        <f t="shared" si="18"/>
        <v>0</v>
      </c>
      <c r="AS32" s="113">
        <f t="shared" si="19"/>
        <v>0</v>
      </c>
    </row>
    <row r="33" spans="3:45" x14ac:dyDescent="0.25">
      <c r="C33" s="114"/>
      <c r="D33" s="133"/>
      <c r="E33" s="128"/>
      <c r="F33" s="126"/>
      <c r="G33" s="127"/>
      <c r="H33" s="127"/>
      <c r="I33" s="126"/>
      <c r="J33" s="126"/>
      <c r="K33" s="126"/>
      <c r="L33" s="126"/>
      <c r="M33" s="138"/>
      <c r="N33" s="251">
        <f t="shared" si="4"/>
        <v>0</v>
      </c>
      <c r="O33" s="115">
        <f t="shared" si="5"/>
        <v>0</v>
      </c>
      <c r="P33" s="248">
        <f t="shared" si="6"/>
        <v>0</v>
      </c>
      <c r="Q33" s="254"/>
      <c r="R33" s="253"/>
      <c r="S33" s="107"/>
      <c r="U33" s="163">
        <f t="shared" si="7"/>
        <v>0</v>
      </c>
      <c r="V33" s="163">
        <f t="shared" si="8"/>
        <v>0</v>
      </c>
      <c r="X33" s="94">
        <f>V33*IF(AND(F33&lt;&gt;"",M33&gt;0),M33*VLOOKUP(F33,Llistes!$C$28:$E$30,3,FALSE),0)</f>
        <v>0</v>
      </c>
      <c r="Y33" s="94">
        <f>V33*IF(AND(H33&lt;&gt;"",M33&gt;0),M33*VLOOKUP(H33,Llistes!$C$69:$E$72,3,FALSE),0)</f>
        <v>0</v>
      </c>
      <c r="Z33" s="94">
        <f>V33*IF(AND(I33&lt;&gt;"",M33&gt;0),M33*VLOOKUP(I33,Llistes!$D$59:$E$61,2,FALSE),0)</f>
        <v>0</v>
      </c>
      <c r="AA33" s="94">
        <f>V33*IF(AND(J33&lt;&gt;"",M33&gt;0),M33*VLOOKUP(J33,Llistes!$D$64:$E$66,2,FALSE),0)</f>
        <v>0</v>
      </c>
      <c r="AB33" s="94">
        <f>V33*IF(AND(K33&lt;&gt;"",M33&gt;0),M33*VLOOKUP(K33,Llistes!$D$51:$E$52,2,FALSE),0)</f>
        <v>0</v>
      </c>
      <c r="AC33" s="94">
        <f>V33*IF(AND(L33&lt;&gt;"",M33&gt;0),M33*VLOOKUP(L33,Llistes!$D$55:$E$56,2,FALSE),0)</f>
        <v>0</v>
      </c>
      <c r="AD33" s="148">
        <f t="shared" si="9"/>
        <v>0</v>
      </c>
      <c r="AF33" s="112">
        <f t="shared" si="10"/>
        <v>0</v>
      </c>
      <c r="AH33" s="112">
        <f>IF(F33="Altres",IF(H33="",0,VLOOKUP(H33,Llistes!$C$69:$G$72,5)),0)</f>
        <v>0</v>
      </c>
      <c r="AI33" s="112">
        <f t="shared" si="11"/>
        <v>0</v>
      </c>
      <c r="AJ33" s="112">
        <f t="shared" si="12"/>
        <v>0</v>
      </c>
      <c r="AL33" s="113">
        <f t="shared" si="13"/>
        <v>0</v>
      </c>
      <c r="AM33" s="113">
        <f t="shared" si="14"/>
        <v>0</v>
      </c>
      <c r="AN33" s="113">
        <f t="shared" si="15"/>
        <v>0</v>
      </c>
      <c r="AO33" s="113">
        <f t="shared" si="16"/>
        <v>0</v>
      </c>
      <c r="AP33" s="113">
        <f t="shared" si="17"/>
        <v>0</v>
      </c>
      <c r="AQ33" s="113">
        <f t="shared" si="18"/>
        <v>0</v>
      </c>
      <c r="AS33" s="113">
        <f t="shared" si="19"/>
        <v>0</v>
      </c>
    </row>
    <row r="34" spans="3:45" x14ac:dyDescent="0.25">
      <c r="C34" s="114"/>
      <c r="D34" s="133"/>
      <c r="E34" s="128"/>
      <c r="F34" s="126"/>
      <c r="G34" s="127"/>
      <c r="H34" s="127"/>
      <c r="I34" s="126"/>
      <c r="J34" s="126"/>
      <c r="K34" s="126"/>
      <c r="L34" s="126"/>
      <c r="M34" s="138"/>
      <c r="N34" s="251">
        <f t="shared" si="4"/>
        <v>0</v>
      </c>
      <c r="O34" s="115">
        <f t="shared" si="5"/>
        <v>0</v>
      </c>
      <c r="P34" s="248">
        <f t="shared" si="6"/>
        <v>0</v>
      </c>
      <c r="Q34" s="254"/>
      <c r="R34" s="253"/>
      <c r="S34" s="107"/>
      <c r="U34" s="163">
        <f t="shared" si="7"/>
        <v>0</v>
      </c>
      <c r="V34" s="163">
        <f t="shared" si="8"/>
        <v>0</v>
      </c>
      <c r="X34" s="94">
        <f>V34*IF(AND(F34&lt;&gt;"",M34&gt;0),M34*VLOOKUP(F34,Llistes!$C$28:$E$30,3,FALSE),0)</f>
        <v>0</v>
      </c>
      <c r="Y34" s="94">
        <f>V34*IF(AND(H34&lt;&gt;"",M34&gt;0),M34*VLOOKUP(H34,Llistes!$C$69:$E$72,3,FALSE),0)</f>
        <v>0</v>
      </c>
      <c r="Z34" s="94">
        <f>V34*IF(AND(I34&lt;&gt;"",M34&gt;0),M34*VLOOKUP(I34,Llistes!$D$59:$E$61,2,FALSE),0)</f>
        <v>0</v>
      </c>
      <c r="AA34" s="94">
        <f>V34*IF(AND(J34&lt;&gt;"",M34&gt;0),M34*VLOOKUP(J34,Llistes!$D$64:$E$66,2,FALSE),0)</f>
        <v>0</v>
      </c>
      <c r="AB34" s="94">
        <f>V34*IF(AND(K34&lt;&gt;"",M34&gt;0),M34*VLOOKUP(K34,Llistes!$D$51:$E$52,2,FALSE),0)</f>
        <v>0</v>
      </c>
      <c r="AC34" s="94">
        <f>V34*IF(AND(L34&lt;&gt;"",M34&gt;0),M34*VLOOKUP(L34,Llistes!$D$55:$E$56,2,FALSE),0)</f>
        <v>0</v>
      </c>
      <c r="AD34" s="148">
        <f t="shared" si="9"/>
        <v>0</v>
      </c>
      <c r="AF34" s="112">
        <f t="shared" si="10"/>
        <v>0</v>
      </c>
      <c r="AH34" s="112">
        <f>IF(F34="Altres",IF(H34="",0,VLOOKUP(H34,Llistes!$C$69:$G$72,5)),0)</f>
        <v>0</v>
      </c>
      <c r="AI34" s="112">
        <f t="shared" si="11"/>
        <v>0</v>
      </c>
      <c r="AJ34" s="112">
        <f t="shared" si="12"/>
        <v>0</v>
      </c>
      <c r="AL34" s="113">
        <f t="shared" si="13"/>
        <v>0</v>
      </c>
      <c r="AM34" s="113">
        <f t="shared" si="14"/>
        <v>0</v>
      </c>
      <c r="AN34" s="113">
        <f t="shared" si="15"/>
        <v>0</v>
      </c>
      <c r="AO34" s="113">
        <f t="shared" si="16"/>
        <v>0</v>
      </c>
      <c r="AP34" s="113">
        <f t="shared" si="17"/>
        <v>0</v>
      </c>
      <c r="AQ34" s="113">
        <f t="shared" si="18"/>
        <v>0</v>
      </c>
      <c r="AS34" s="113">
        <f t="shared" si="19"/>
        <v>0</v>
      </c>
    </row>
    <row r="35" spans="3:45" x14ac:dyDescent="0.25">
      <c r="C35" s="114"/>
      <c r="D35" s="133"/>
      <c r="E35" s="128"/>
      <c r="F35" s="126"/>
      <c r="G35" s="127"/>
      <c r="H35" s="127"/>
      <c r="I35" s="126"/>
      <c r="J35" s="126"/>
      <c r="K35" s="126"/>
      <c r="L35" s="126"/>
      <c r="M35" s="138"/>
      <c r="N35" s="251">
        <f t="shared" si="4"/>
        <v>0</v>
      </c>
      <c r="O35" s="115">
        <f t="shared" si="5"/>
        <v>0</v>
      </c>
      <c r="P35" s="248">
        <f t="shared" si="6"/>
        <v>0</v>
      </c>
      <c r="Q35" s="254"/>
      <c r="R35" s="253"/>
      <c r="S35" s="107"/>
      <c r="U35" s="163">
        <f t="shared" si="7"/>
        <v>0</v>
      </c>
      <c r="V35" s="163">
        <f t="shared" si="8"/>
        <v>0</v>
      </c>
      <c r="X35" s="94">
        <f>V35*IF(AND(F35&lt;&gt;"",M35&gt;0),M35*VLOOKUP(F35,Llistes!$C$28:$E$30,3,FALSE),0)</f>
        <v>0</v>
      </c>
      <c r="Y35" s="94">
        <f>V35*IF(AND(H35&lt;&gt;"",M35&gt;0),M35*VLOOKUP(H35,Llistes!$C$69:$E$72,3,FALSE),0)</f>
        <v>0</v>
      </c>
      <c r="Z35" s="94">
        <f>V35*IF(AND(I35&lt;&gt;"",M35&gt;0),M35*VLOOKUP(I35,Llistes!$D$59:$E$61,2,FALSE),0)</f>
        <v>0</v>
      </c>
      <c r="AA35" s="94">
        <f>V35*IF(AND(J35&lt;&gt;"",M35&gt;0),M35*VLOOKUP(J35,Llistes!$D$64:$E$66,2,FALSE),0)</f>
        <v>0</v>
      </c>
      <c r="AB35" s="94">
        <f>V35*IF(AND(K35&lt;&gt;"",M35&gt;0),M35*VLOOKUP(K35,Llistes!$D$51:$E$52,2,FALSE),0)</f>
        <v>0</v>
      </c>
      <c r="AC35" s="94">
        <f>V35*IF(AND(L35&lt;&gt;"",M35&gt;0),M35*VLOOKUP(L35,Llistes!$D$55:$E$56,2,FALSE),0)</f>
        <v>0</v>
      </c>
      <c r="AD35" s="148">
        <f t="shared" si="9"/>
        <v>0</v>
      </c>
      <c r="AF35" s="112">
        <f t="shared" si="10"/>
        <v>0</v>
      </c>
      <c r="AH35" s="112">
        <f>IF(F35="Altres",IF(H35="",0,VLOOKUP(H35,Llistes!$C$69:$G$72,5)),0)</f>
        <v>0</v>
      </c>
      <c r="AI35" s="112">
        <f t="shared" si="11"/>
        <v>0</v>
      </c>
      <c r="AJ35" s="112">
        <f t="shared" si="12"/>
        <v>0</v>
      </c>
      <c r="AL35" s="113">
        <f t="shared" si="13"/>
        <v>0</v>
      </c>
      <c r="AM35" s="113">
        <f t="shared" si="14"/>
        <v>0</v>
      </c>
      <c r="AN35" s="113">
        <f t="shared" si="15"/>
        <v>0</v>
      </c>
      <c r="AO35" s="113">
        <f t="shared" si="16"/>
        <v>0</v>
      </c>
      <c r="AP35" s="113">
        <f t="shared" si="17"/>
        <v>0</v>
      </c>
      <c r="AQ35" s="113">
        <f t="shared" si="18"/>
        <v>0</v>
      </c>
      <c r="AS35" s="113">
        <f t="shared" si="19"/>
        <v>0</v>
      </c>
    </row>
    <row r="36" spans="3:45" x14ac:dyDescent="0.25">
      <c r="C36" s="114"/>
      <c r="D36" s="133"/>
      <c r="E36" s="128"/>
      <c r="F36" s="126"/>
      <c r="G36" s="127"/>
      <c r="H36" s="127"/>
      <c r="I36" s="126"/>
      <c r="J36" s="126"/>
      <c r="K36" s="126"/>
      <c r="L36" s="126"/>
      <c r="M36" s="138"/>
      <c r="N36" s="251">
        <f t="shared" si="4"/>
        <v>0</v>
      </c>
      <c r="O36" s="115">
        <f t="shared" si="5"/>
        <v>0</v>
      </c>
      <c r="P36" s="248">
        <f t="shared" si="6"/>
        <v>0</v>
      </c>
      <c r="Q36" s="254"/>
      <c r="R36" s="253"/>
      <c r="S36" s="107"/>
      <c r="U36" s="163">
        <f t="shared" si="7"/>
        <v>0</v>
      </c>
      <c r="V36" s="163">
        <f t="shared" si="8"/>
        <v>0</v>
      </c>
      <c r="X36" s="94">
        <f>V36*IF(AND(F36&lt;&gt;"",M36&gt;0),M36*VLOOKUP(F36,Llistes!$C$28:$E$30,3,FALSE),0)</f>
        <v>0</v>
      </c>
      <c r="Y36" s="94">
        <f>V36*IF(AND(H36&lt;&gt;"",M36&gt;0),M36*VLOOKUP(H36,Llistes!$C$69:$E$72,3,FALSE),0)</f>
        <v>0</v>
      </c>
      <c r="Z36" s="94">
        <f>V36*IF(AND(I36&lt;&gt;"",M36&gt;0),M36*VLOOKUP(I36,Llistes!$D$59:$E$61,2,FALSE),0)</f>
        <v>0</v>
      </c>
      <c r="AA36" s="94">
        <f>V36*IF(AND(J36&lt;&gt;"",M36&gt;0),M36*VLOOKUP(J36,Llistes!$D$64:$E$66,2,FALSE),0)</f>
        <v>0</v>
      </c>
      <c r="AB36" s="94">
        <f>V36*IF(AND(K36&lt;&gt;"",M36&gt;0),M36*VLOOKUP(K36,Llistes!$D$51:$E$52,2,FALSE),0)</f>
        <v>0</v>
      </c>
      <c r="AC36" s="94">
        <f>V36*IF(AND(L36&lt;&gt;"",M36&gt;0),M36*VLOOKUP(L36,Llistes!$D$55:$E$56,2,FALSE),0)</f>
        <v>0</v>
      </c>
      <c r="AD36" s="148">
        <f t="shared" si="9"/>
        <v>0</v>
      </c>
      <c r="AF36" s="112">
        <f t="shared" si="10"/>
        <v>0</v>
      </c>
      <c r="AH36" s="112">
        <f>IF(F36="Altres",IF(H36="",0,VLOOKUP(H36,Llistes!$C$69:$G$72,5)),0)</f>
        <v>0</v>
      </c>
      <c r="AI36" s="112">
        <f t="shared" si="11"/>
        <v>0</v>
      </c>
      <c r="AJ36" s="112">
        <f t="shared" si="12"/>
        <v>0</v>
      </c>
      <c r="AL36" s="113">
        <f t="shared" si="13"/>
        <v>0</v>
      </c>
      <c r="AM36" s="113">
        <f t="shared" si="14"/>
        <v>0</v>
      </c>
      <c r="AN36" s="113">
        <f t="shared" si="15"/>
        <v>0</v>
      </c>
      <c r="AO36" s="113">
        <f t="shared" si="16"/>
        <v>0</v>
      </c>
      <c r="AP36" s="113">
        <f t="shared" si="17"/>
        <v>0</v>
      </c>
      <c r="AQ36" s="113">
        <f t="shared" si="18"/>
        <v>0</v>
      </c>
      <c r="AS36" s="113">
        <f t="shared" si="19"/>
        <v>0</v>
      </c>
    </row>
    <row r="37" spans="3:45" x14ac:dyDescent="0.25">
      <c r="C37" s="114"/>
      <c r="D37" s="133"/>
      <c r="E37" s="128"/>
      <c r="F37" s="126"/>
      <c r="G37" s="127"/>
      <c r="H37" s="127"/>
      <c r="I37" s="126"/>
      <c r="J37" s="126"/>
      <c r="K37" s="126"/>
      <c r="L37" s="126"/>
      <c r="M37" s="138"/>
      <c r="N37" s="251">
        <f t="shared" si="4"/>
        <v>0</v>
      </c>
      <c r="O37" s="115">
        <f t="shared" si="5"/>
        <v>0</v>
      </c>
      <c r="P37" s="248">
        <f t="shared" si="6"/>
        <v>0</v>
      </c>
      <c r="Q37" s="254"/>
      <c r="R37" s="253"/>
      <c r="S37" s="107"/>
      <c r="U37" s="163">
        <f t="shared" si="7"/>
        <v>0</v>
      </c>
      <c r="V37" s="163">
        <f t="shared" si="8"/>
        <v>0</v>
      </c>
      <c r="X37" s="94">
        <f>V37*IF(AND(F37&lt;&gt;"",M37&gt;0),M37*VLOOKUP(F37,Llistes!$C$28:$E$30,3,FALSE),0)</f>
        <v>0</v>
      </c>
      <c r="Y37" s="94">
        <f>V37*IF(AND(H37&lt;&gt;"",M37&gt;0),M37*VLOOKUP(H37,Llistes!$C$69:$E$72,3,FALSE),0)</f>
        <v>0</v>
      </c>
      <c r="Z37" s="94">
        <f>V37*IF(AND(I37&lt;&gt;"",M37&gt;0),M37*VLOOKUP(I37,Llistes!$D$59:$E$61,2,FALSE),0)</f>
        <v>0</v>
      </c>
      <c r="AA37" s="94">
        <f>V37*IF(AND(J37&lt;&gt;"",M37&gt;0),M37*VLOOKUP(J37,Llistes!$D$64:$E$66,2,FALSE),0)</f>
        <v>0</v>
      </c>
      <c r="AB37" s="94">
        <f>V37*IF(AND(K37&lt;&gt;"",M37&gt;0),M37*VLOOKUP(K37,Llistes!$D$51:$E$52,2,FALSE),0)</f>
        <v>0</v>
      </c>
      <c r="AC37" s="94">
        <f>V37*IF(AND(L37&lt;&gt;"",M37&gt;0),M37*VLOOKUP(L37,Llistes!$D$55:$E$56,2,FALSE),0)</f>
        <v>0</v>
      </c>
      <c r="AD37" s="148">
        <f t="shared" si="9"/>
        <v>0</v>
      </c>
      <c r="AF37" s="112">
        <f t="shared" si="10"/>
        <v>0</v>
      </c>
      <c r="AH37" s="112">
        <f>IF(F37="Altres",IF(H37="",0,VLOOKUP(H37,Llistes!$C$69:$G$72,5)),0)</f>
        <v>0</v>
      </c>
      <c r="AI37" s="112">
        <f t="shared" si="11"/>
        <v>0</v>
      </c>
      <c r="AJ37" s="112">
        <f t="shared" si="12"/>
        <v>0</v>
      </c>
      <c r="AL37" s="113">
        <f t="shared" si="13"/>
        <v>0</v>
      </c>
      <c r="AM37" s="113">
        <f t="shared" si="14"/>
        <v>0</v>
      </c>
      <c r="AN37" s="113">
        <f t="shared" si="15"/>
        <v>0</v>
      </c>
      <c r="AO37" s="113">
        <f t="shared" si="16"/>
        <v>0</v>
      </c>
      <c r="AP37" s="113">
        <f t="shared" si="17"/>
        <v>0</v>
      </c>
      <c r="AQ37" s="113">
        <f t="shared" si="18"/>
        <v>0</v>
      </c>
      <c r="AS37" s="113">
        <f t="shared" si="19"/>
        <v>0</v>
      </c>
    </row>
    <row r="38" spans="3:45" x14ac:dyDescent="0.25">
      <c r="C38" s="114"/>
      <c r="D38" s="133"/>
      <c r="E38" s="128"/>
      <c r="F38" s="126"/>
      <c r="G38" s="127"/>
      <c r="H38" s="127"/>
      <c r="I38" s="126"/>
      <c r="J38" s="126"/>
      <c r="K38" s="126"/>
      <c r="L38" s="126"/>
      <c r="M38" s="138"/>
      <c r="N38" s="251">
        <f t="shared" si="4"/>
        <v>0</v>
      </c>
      <c r="O38" s="115">
        <f t="shared" si="5"/>
        <v>0</v>
      </c>
      <c r="P38" s="248">
        <f t="shared" si="6"/>
        <v>0</v>
      </c>
      <c r="Q38" s="254"/>
      <c r="R38" s="253"/>
      <c r="S38" s="107"/>
      <c r="U38" s="163">
        <f t="shared" si="7"/>
        <v>0</v>
      </c>
      <c r="V38" s="163">
        <f t="shared" si="8"/>
        <v>0</v>
      </c>
      <c r="X38" s="94">
        <f>V38*IF(AND(F38&lt;&gt;"",M38&gt;0),M38*VLOOKUP(F38,Llistes!$C$28:$E$30,3,FALSE),0)</f>
        <v>0</v>
      </c>
      <c r="Y38" s="94">
        <f>V38*IF(AND(H38&lt;&gt;"",M38&gt;0),M38*VLOOKUP(H38,Llistes!$C$69:$E$72,3,FALSE),0)</f>
        <v>0</v>
      </c>
      <c r="Z38" s="94">
        <f>V38*IF(AND(I38&lt;&gt;"",M38&gt;0),M38*VLOOKUP(I38,Llistes!$D$59:$E$61,2,FALSE),0)</f>
        <v>0</v>
      </c>
      <c r="AA38" s="94">
        <f>V38*IF(AND(J38&lt;&gt;"",M38&gt;0),M38*VLOOKUP(J38,Llistes!$D$64:$E$66,2,FALSE),0)</f>
        <v>0</v>
      </c>
      <c r="AB38" s="94">
        <f>V38*IF(AND(K38&lt;&gt;"",M38&gt;0),M38*VLOOKUP(K38,Llistes!$D$51:$E$52,2,FALSE),0)</f>
        <v>0</v>
      </c>
      <c r="AC38" s="94">
        <f>V38*IF(AND(L38&lt;&gt;"",M38&gt;0),M38*VLOOKUP(L38,Llistes!$D$55:$E$56,2,FALSE),0)</f>
        <v>0</v>
      </c>
      <c r="AD38" s="148">
        <f t="shared" si="9"/>
        <v>0</v>
      </c>
      <c r="AF38" s="112">
        <f t="shared" si="10"/>
        <v>0</v>
      </c>
      <c r="AH38" s="112">
        <f>IF(F38="Altres",IF(H38="",0,VLOOKUP(H38,Llistes!$C$69:$G$72,5)),0)</f>
        <v>0</v>
      </c>
      <c r="AI38" s="112">
        <f t="shared" si="11"/>
        <v>0</v>
      </c>
      <c r="AJ38" s="112">
        <f t="shared" si="12"/>
        <v>0</v>
      </c>
      <c r="AL38" s="113">
        <f t="shared" si="13"/>
        <v>0</v>
      </c>
      <c r="AM38" s="113">
        <f t="shared" si="14"/>
        <v>0</v>
      </c>
      <c r="AN38" s="113">
        <f t="shared" si="15"/>
        <v>0</v>
      </c>
      <c r="AO38" s="113">
        <f t="shared" si="16"/>
        <v>0</v>
      </c>
      <c r="AP38" s="113">
        <f t="shared" si="17"/>
        <v>0</v>
      </c>
      <c r="AQ38" s="113">
        <f t="shared" si="18"/>
        <v>0</v>
      </c>
      <c r="AS38" s="113">
        <f t="shared" si="19"/>
        <v>0</v>
      </c>
    </row>
    <row r="39" spans="3:45" x14ac:dyDescent="0.25">
      <c r="C39" s="114"/>
      <c r="D39" s="133"/>
      <c r="E39" s="128"/>
      <c r="F39" s="126"/>
      <c r="G39" s="127"/>
      <c r="H39" s="127"/>
      <c r="I39" s="126"/>
      <c r="J39" s="126"/>
      <c r="K39" s="126"/>
      <c r="L39" s="126"/>
      <c r="M39" s="138"/>
      <c r="N39" s="251">
        <f t="shared" si="4"/>
        <v>0</v>
      </c>
      <c r="O39" s="115">
        <f t="shared" si="5"/>
        <v>0</v>
      </c>
      <c r="P39" s="248">
        <f t="shared" si="6"/>
        <v>0</v>
      </c>
      <c r="Q39" s="254"/>
      <c r="R39" s="253"/>
      <c r="S39" s="107"/>
      <c r="U39" s="163">
        <f t="shared" si="7"/>
        <v>0</v>
      </c>
      <c r="V39" s="163">
        <f t="shared" si="8"/>
        <v>0</v>
      </c>
      <c r="X39" s="94">
        <f>V39*IF(AND(F39&lt;&gt;"",M39&gt;0),M39*VLOOKUP(F39,Llistes!$C$28:$E$30,3,FALSE),0)</f>
        <v>0</v>
      </c>
      <c r="Y39" s="94">
        <f>V39*IF(AND(H39&lt;&gt;"",M39&gt;0),M39*VLOOKUP(H39,Llistes!$C$69:$E$72,3,FALSE),0)</f>
        <v>0</v>
      </c>
      <c r="Z39" s="94">
        <f>V39*IF(AND(I39&lt;&gt;"",M39&gt;0),M39*VLOOKUP(I39,Llistes!$D$59:$E$61,2,FALSE),0)</f>
        <v>0</v>
      </c>
      <c r="AA39" s="94">
        <f>V39*IF(AND(J39&lt;&gt;"",M39&gt;0),M39*VLOOKUP(J39,Llistes!$D$64:$E$66,2,FALSE),0)</f>
        <v>0</v>
      </c>
      <c r="AB39" s="94">
        <f>V39*IF(AND(K39&lt;&gt;"",M39&gt;0),M39*VLOOKUP(K39,Llistes!$D$51:$E$52,2,FALSE),0)</f>
        <v>0</v>
      </c>
      <c r="AC39" s="94">
        <f>V39*IF(AND(L39&lt;&gt;"",M39&gt;0),M39*VLOOKUP(L39,Llistes!$D$55:$E$56,2,FALSE),0)</f>
        <v>0</v>
      </c>
      <c r="AD39" s="148">
        <f t="shared" si="9"/>
        <v>0</v>
      </c>
      <c r="AF39" s="112">
        <f t="shared" si="10"/>
        <v>0</v>
      </c>
      <c r="AH39" s="112">
        <f>IF(F39="Altres",IF(H39="",0,VLOOKUP(H39,Llistes!$C$69:$G$72,5)),0)</f>
        <v>0</v>
      </c>
      <c r="AI39" s="112">
        <f t="shared" si="11"/>
        <v>0</v>
      </c>
      <c r="AJ39" s="112">
        <f t="shared" si="12"/>
        <v>0</v>
      </c>
      <c r="AL39" s="113">
        <f t="shared" si="13"/>
        <v>0</v>
      </c>
      <c r="AM39" s="113">
        <f t="shared" si="14"/>
        <v>0</v>
      </c>
      <c r="AN39" s="113">
        <f t="shared" si="15"/>
        <v>0</v>
      </c>
      <c r="AO39" s="113">
        <f t="shared" si="16"/>
        <v>0</v>
      </c>
      <c r="AP39" s="113">
        <f t="shared" si="17"/>
        <v>0</v>
      </c>
      <c r="AQ39" s="113">
        <f t="shared" si="18"/>
        <v>0</v>
      </c>
      <c r="AS39" s="113">
        <f t="shared" si="19"/>
        <v>0</v>
      </c>
    </row>
    <row r="40" spans="3:45" x14ac:dyDescent="0.25">
      <c r="C40" s="114"/>
      <c r="D40" s="133"/>
      <c r="E40" s="128"/>
      <c r="F40" s="126"/>
      <c r="G40" s="127"/>
      <c r="H40" s="127"/>
      <c r="I40" s="126"/>
      <c r="J40" s="126"/>
      <c r="K40" s="126"/>
      <c r="L40" s="126"/>
      <c r="M40" s="138"/>
      <c r="N40" s="251">
        <f t="shared" si="4"/>
        <v>0</v>
      </c>
      <c r="O40" s="115">
        <f t="shared" si="5"/>
        <v>0</v>
      </c>
      <c r="P40" s="248">
        <f t="shared" si="6"/>
        <v>0</v>
      </c>
      <c r="Q40" s="254"/>
      <c r="R40" s="253"/>
      <c r="S40" s="107"/>
      <c r="U40" s="163">
        <f t="shared" si="7"/>
        <v>0</v>
      </c>
      <c r="V40" s="163">
        <f t="shared" si="8"/>
        <v>0</v>
      </c>
      <c r="X40" s="94">
        <f>V40*IF(AND(F40&lt;&gt;"",M40&gt;0),M40*VLOOKUP(F40,Llistes!$C$28:$E$30,3,FALSE),0)</f>
        <v>0</v>
      </c>
      <c r="Y40" s="94">
        <f>V40*IF(AND(H40&lt;&gt;"",M40&gt;0),M40*VLOOKUP(H40,Llistes!$C$69:$E$72,3,FALSE),0)</f>
        <v>0</v>
      </c>
      <c r="Z40" s="94">
        <f>V40*IF(AND(I40&lt;&gt;"",M40&gt;0),M40*VLOOKUP(I40,Llistes!$D$59:$E$61,2,FALSE),0)</f>
        <v>0</v>
      </c>
      <c r="AA40" s="94">
        <f>V40*IF(AND(J40&lt;&gt;"",M40&gt;0),M40*VLOOKUP(J40,Llistes!$D$64:$E$66,2,FALSE),0)</f>
        <v>0</v>
      </c>
      <c r="AB40" s="94">
        <f>V40*IF(AND(K40&lt;&gt;"",M40&gt;0),M40*VLOOKUP(K40,Llistes!$D$51:$E$52,2,FALSE),0)</f>
        <v>0</v>
      </c>
      <c r="AC40" s="94">
        <f>V40*IF(AND(L40&lt;&gt;"",M40&gt;0),M40*VLOOKUP(L40,Llistes!$D$55:$E$56,2,FALSE),0)</f>
        <v>0</v>
      </c>
      <c r="AD40" s="148">
        <f t="shared" si="9"/>
        <v>0</v>
      </c>
      <c r="AF40" s="112">
        <f t="shared" si="10"/>
        <v>0</v>
      </c>
      <c r="AH40" s="112">
        <f>IF(F40="Altres",IF(H40="",0,VLOOKUP(H40,Llistes!$C$69:$G$72,5)),0)</f>
        <v>0</v>
      </c>
      <c r="AI40" s="112">
        <f t="shared" si="11"/>
        <v>0</v>
      </c>
      <c r="AJ40" s="112">
        <f t="shared" si="12"/>
        <v>0</v>
      </c>
      <c r="AL40" s="113">
        <f t="shared" si="13"/>
        <v>0</v>
      </c>
      <c r="AM40" s="113">
        <f t="shared" si="14"/>
        <v>0</v>
      </c>
      <c r="AN40" s="113">
        <f t="shared" si="15"/>
        <v>0</v>
      </c>
      <c r="AO40" s="113">
        <f t="shared" si="16"/>
        <v>0</v>
      </c>
      <c r="AP40" s="113">
        <f t="shared" si="17"/>
        <v>0</v>
      </c>
      <c r="AQ40" s="113">
        <f t="shared" si="18"/>
        <v>0</v>
      </c>
      <c r="AS40" s="113">
        <f t="shared" si="19"/>
        <v>0</v>
      </c>
    </row>
    <row r="41" spans="3:45" x14ac:dyDescent="0.25">
      <c r="C41" s="114"/>
      <c r="D41" s="133"/>
      <c r="E41" s="128"/>
      <c r="F41" s="126"/>
      <c r="G41" s="127"/>
      <c r="H41" s="127"/>
      <c r="I41" s="126"/>
      <c r="J41" s="126"/>
      <c r="K41" s="126"/>
      <c r="L41" s="126"/>
      <c r="M41" s="138"/>
      <c r="N41" s="251">
        <f t="shared" si="4"/>
        <v>0</v>
      </c>
      <c r="O41" s="115">
        <f t="shared" si="5"/>
        <v>0</v>
      </c>
      <c r="P41" s="248">
        <f t="shared" si="6"/>
        <v>0</v>
      </c>
      <c r="Q41" s="254"/>
      <c r="R41" s="253"/>
      <c r="S41" s="107"/>
      <c r="U41" s="163">
        <f t="shared" si="7"/>
        <v>0</v>
      </c>
      <c r="V41" s="163">
        <f t="shared" si="8"/>
        <v>0</v>
      </c>
      <c r="X41" s="94">
        <f>V41*IF(AND(F41&lt;&gt;"",M41&gt;0),M41*VLOOKUP(F41,Llistes!$C$28:$E$30,3,FALSE),0)</f>
        <v>0</v>
      </c>
      <c r="Y41" s="94">
        <f>V41*IF(AND(H41&lt;&gt;"",M41&gt;0),M41*VLOOKUP(H41,Llistes!$C$69:$E$72,3,FALSE),0)</f>
        <v>0</v>
      </c>
      <c r="Z41" s="94">
        <f>V41*IF(AND(I41&lt;&gt;"",M41&gt;0),M41*VLOOKUP(I41,Llistes!$D$59:$E$61,2,FALSE),0)</f>
        <v>0</v>
      </c>
      <c r="AA41" s="94">
        <f>V41*IF(AND(J41&lt;&gt;"",M41&gt;0),M41*VLOOKUP(J41,Llistes!$D$64:$E$66,2,FALSE),0)</f>
        <v>0</v>
      </c>
      <c r="AB41" s="94">
        <f>V41*IF(AND(K41&lt;&gt;"",M41&gt;0),M41*VLOOKUP(K41,Llistes!$D$51:$E$52,2,FALSE),0)</f>
        <v>0</v>
      </c>
      <c r="AC41" s="94">
        <f>V41*IF(AND(L41&lt;&gt;"",M41&gt;0),M41*VLOOKUP(L41,Llistes!$D$55:$E$56,2,FALSE),0)</f>
        <v>0</v>
      </c>
      <c r="AD41" s="148">
        <f t="shared" si="9"/>
        <v>0</v>
      </c>
      <c r="AF41" s="112">
        <f t="shared" si="10"/>
        <v>0</v>
      </c>
      <c r="AH41" s="112">
        <f>IF(F41="Altres",IF(H41="",0,VLOOKUP(H41,Llistes!$C$69:$G$72,5)),0)</f>
        <v>0</v>
      </c>
      <c r="AI41" s="112">
        <f t="shared" si="11"/>
        <v>0</v>
      </c>
      <c r="AJ41" s="112">
        <f t="shared" si="12"/>
        <v>0</v>
      </c>
      <c r="AL41" s="113">
        <f t="shared" si="13"/>
        <v>0</v>
      </c>
      <c r="AM41" s="113">
        <f t="shared" si="14"/>
        <v>0</v>
      </c>
      <c r="AN41" s="113">
        <f t="shared" si="15"/>
        <v>0</v>
      </c>
      <c r="AO41" s="113">
        <f t="shared" si="16"/>
        <v>0</v>
      </c>
      <c r="AP41" s="113">
        <f t="shared" si="17"/>
        <v>0</v>
      </c>
      <c r="AQ41" s="113">
        <f t="shared" si="18"/>
        <v>0</v>
      </c>
      <c r="AS41" s="113">
        <f t="shared" si="19"/>
        <v>0</v>
      </c>
    </row>
    <row r="42" spans="3:45" x14ac:dyDescent="0.25">
      <c r="C42" s="114"/>
      <c r="D42" s="133"/>
      <c r="E42" s="128"/>
      <c r="F42" s="126"/>
      <c r="G42" s="127"/>
      <c r="H42" s="127"/>
      <c r="I42" s="126"/>
      <c r="J42" s="126"/>
      <c r="K42" s="126"/>
      <c r="L42" s="126"/>
      <c r="M42" s="138"/>
      <c r="N42" s="251">
        <f t="shared" si="4"/>
        <v>0</v>
      </c>
      <c r="O42" s="115">
        <f t="shared" si="5"/>
        <v>0</v>
      </c>
      <c r="P42" s="248">
        <f t="shared" si="6"/>
        <v>0</v>
      </c>
      <c r="Q42" s="254"/>
      <c r="R42" s="253"/>
      <c r="S42" s="107"/>
      <c r="U42" s="163">
        <f t="shared" si="7"/>
        <v>0</v>
      </c>
      <c r="V42" s="163">
        <f t="shared" si="8"/>
        <v>0</v>
      </c>
      <c r="X42" s="94">
        <f>V42*IF(AND(F42&lt;&gt;"",M42&gt;0),M42*VLOOKUP(F42,Llistes!$C$28:$E$30,3,FALSE),0)</f>
        <v>0</v>
      </c>
      <c r="Y42" s="94">
        <f>V42*IF(AND(H42&lt;&gt;"",M42&gt;0),M42*VLOOKUP(H42,Llistes!$C$69:$E$72,3,FALSE),0)</f>
        <v>0</v>
      </c>
      <c r="Z42" s="94">
        <f>V42*IF(AND(I42&lt;&gt;"",M42&gt;0),M42*VLOOKUP(I42,Llistes!$D$59:$E$61,2,FALSE),0)</f>
        <v>0</v>
      </c>
      <c r="AA42" s="94">
        <f>V42*IF(AND(J42&lt;&gt;"",M42&gt;0),M42*VLOOKUP(J42,Llistes!$D$64:$E$66,2,FALSE),0)</f>
        <v>0</v>
      </c>
      <c r="AB42" s="94">
        <f>V42*IF(AND(K42&lt;&gt;"",M42&gt;0),M42*VLOOKUP(K42,Llistes!$D$51:$E$52,2,FALSE),0)</f>
        <v>0</v>
      </c>
      <c r="AC42" s="94">
        <f>V42*IF(AND(L42&lt;&gt;"",M42&gt;0),M42*VLOOKUP(L42,Llistes!$D$55:$E$56,2,FALSE),0)</f>
        <v>0</v>
      </c>
      <c r="AD42" s="148">
        <f t="shared" si="9"/>
        <v>0</v>
      </c>
      <c r="AF42" s="112">
        <f t="shared" si="10"/>
        <v>0</v>
      </c>
      <c r="AH42" s="112">
        <f>IF(F42="Altres",IF(H42="",0,VLOOKUP(H42,Llistes!$C$69:$G$72,5)),0)</f>
        <v>0</v>
      </c>
      <c r="AI42" s="112">
        <f t="shared" si="11"/>
        <v>0</v>
      </c>
      <c r="AJ42" s="112">
        <f t="shared" si="12"/>
        <v>0</v>
      </c>
      <c r="AL42" s="113">
        <f t="shared" si="13"/>
        <v>0</v>
      </c>
      <c r="AM42" s="113">
        <f t="shared" si="14"/>
        <v>0</v>
      </c>
      <c r="AN42" s="113">
        <f t="shared" si="15"/>
        <v>0</v>
      </c>
      <c r="AO42" s="113">
        <f t="shared" si="16"/>
        <v>0</v>
      </c>
      <c r="AP42" s="113">
        <f t="shared" si="17"/>
        <v>0</v>
      </c>
      <c r="AQ42" s="113">
        <f t="shared" si="18"/>
        <v>0</v>
      </c>
      <c r="AS42" s="113">
        <f t="shared" si="19"/>
        <v>0</v>
      </c>
    </row>
    <row r="43" spans="3:45" x14ac:dyDescent="0.25">
      <c r="C43" s="114"/>
      <c r="D43" s="133"/>
      <c r="E43" s="128"/>
      <c r="F43" s="126"/>
      <c r="G43" s="127"/>
      <c r="H43" s="127"/>
      <c r="I43" s="126"/>
      <c r="J43" s="126"/>
      <c r="K43" s="126"/>
      <c r="L43" s="126"/>
      <c r="M43" s="138"/>
      <c r="N43" s="251">
        <f t="shared" si="4"/>
        <v>0</v>
      </c>
      <c r="O43" s="115">
        <f t="shared" si="5"/>
        <v>0</v>
      </c>
      <c r="P43" s="248">
        <f t="shared" si="6"/>
        <v>0</v>
      </c>
      <c r="Q43" s="254"/>
      <c r="R43" s="253"/>
      <c r="S43" s="107"/>
      <c r="U43" s="163">
        <f t="shared" si="7"/>
        <v>0</v>
      </c>
      <c r="V43" s="163">
        <f t="shared" si="8"/>
        <v>0</v>
      </c>
      <c r="X43" s="94">
        <f>V43*IF(AND(F43&lt;&gt;"",M43&gt;0),M43*VLOOKUP(F43,Llistes!$C$28:$E$30,3,FALSE),0)</f>
        <v>0</v>
      </c>
      <c r="Y43" s="94">
        <f>V43*IF(AND(H43&lt;&gt;"",M43&gt;0),M43*VLOOKUP(H43,Llistes!$C$69:$E$72,3,FALSE),0)</f>
        <v>0</v>
      </c>
      <c r="Z43" s="94">
        <f>V43*IF(AND(I43&lt;&gt;"",M43&gt;0),M43*VLOOKUP(I43,Llistes!$D$59:$E$61,2,FALSE),0)</f>
        <v>0</v>
      </c>
      <c r="AA43" s="94">
        <f>V43*IF(AND(J43&lt;&gt;"",M43&gt;0),M43*VLOOKUP(J43,Llistes!$D$64:$E$66,2,FALSE),0)</f>
        <v>0</v>
      </c>
      <c r="AB43" s="94">
        <f>V43*IF(AND(K43&lt;&gt;"",M43&gt;0),M43*VLOOKUP(K43,Llistes!$D$51:$E$52,2,FALSE),0)</f>
        <v>0</v>
      </c>
      <c r="AC43" s="94">
        <f>V43*IF(AND(L43&lt;&gt;"",M43&gt;0),M43*VLOOKUP(L43,Llistes!$D$55:$E$56,2,FALSE),0)</f>
        <v>0</v>
      </c>
      <c r="AD43" s="148">
        <f t="shared" si="9"/>
        <v>0</v>
      </c>
      <c r="AF43" s="112">
        <f t="shared" si="10"/>
        <v>0</v>
      </c>
      <c r="AH43" s="112">
        <f>IF(F43="Altres",IF(H43="",0,VLOOKUP(H43,Llistes!$C$69:$G$72,5)),0)</f>
        <v>0</v>
      </c>
      <c r="AI43" s="112">
        <f t="shared" si="11"/>
        <v>0</v>
      </c>
      <c r="AJ43" s="112">
        <f t="shared" si="12"/>
        <v>0</v>
      </c>
      <c r="AL43" s="113">
        <f t="shared" si="13"/>
        <v>0</v>
      </c>
      <c r="AM43" s="113">
        <f t="shared" si="14"/>
        <v>0</v>
      </c>
      <c r="AN43" s="113">
        <f t="shared" si="15"/>
        <v>0</v>
      </c>
      <c r="AO43" s="113">
        <f t="shared" si="16"/>
        <v>0</v>
      </c>
      <c r="AP43" s="113">
        <f t="shared" si="17"/>
        <v>0</v>
      </c>
      <c r="AQ43" s="113">
        <f t="shared" si="18"/>
        <v>0</v>
      </c>
      <c r="AS43" s="113">
        <f t="shared" si="19"/>
        <v>0</v>
      </c>
    </row>
    <row r="44" spans="3:45" x14ac:dyDescent="0.25">
      <c r="C44" s="114"/>
      <c r="D44" s="133"/>
      <c r="E44" s="128"/>
      <c r="F44" s="126"/>
      <c r="G44" s="127"/>
      <c r="H44" s="127"/>
      <c r="I44" s="126"/>
      <c r="J44" s="126"/>
      <c r="K44" s="126"/>
      <c r="L44" s="126"/>
      <c r="M44" s="138"/>
      <c r="N44" s="251">
        <f t="shared" si="4"/>
        <v>0</v>
      </c>
      <c r="O44" s="115">
        <f t="shared" si="5"/>
        <v>0</v>
      </c>
      <c r="P44" s="248">
        <f t="shared" si="6"/>
        <v>0</v>
      </c>
      <c r="Q44" s="254"/>
      <c r="R44" s="253"/>
      <c r="S44" s="107"/>
      <c r="U44" s="163">
        <f t="shared" si="7"/>
        <v>0</v>
      </c>
      <c r="V44" s="163">
        <f t="shared" si="8"/>
        <v>0</v>
      </c>
      <c r="X44" s="94">
        <f>V44*IF(AND(F44&lt;&gt;"",M44&gt;0),M44*VLOOKUP(F44,Llistes!$C$28:$E$30,3,FALSE),0)</f>
        <v>0</v>
      </c>
      <c r="Y44" s="94">
        <f>V44*IF(AND(H44&lt;&gt;"",M44&gt;0),M44*VLOOKUP(H44,Llistes!$C$69:$E$72,3,FALSE),0)</f>
        <v>0</v>
      </c>
      <c r="Z44" s="94">
        <f>V44*IF(AND(I44&lt;&gt;"",M44&gt;0),M44*VLOOKUP(I44,Llistes!$D$59:$E$61,2,FALSE),0)</f>
        <v>0</v>
      </c>
      <c r="AA44" s="94">
        <f>V44*IF(AND(J44&lt;&gt;"",M44&gt;0),M44*VLOOKUP(J44,Llistes!$D$64:$E$66,2,FALSE),0)</f>
        <v>0</v>
      </c>
      <c r="AB44" s="94">
        <f>V44*IF(AND(K44&lt;&gt;"",M44&gt;0),M44*VLOOKUP(K44,Llistes!$D$51:$E$52,2,FALSE),0)</f>
        <v>0</v>
      </c>
      <c r="AC44" s="94">
        <f>V44*IF(AND(L44&lt;&gt;"",M44&gt;0),M44*VLOOKUP(L44,Llistes!$D$55:$E$56,2,FALSE),0)</f>
        <v>0</v>
      </c>
      <c r="AD44" s="148">
        <f t="shared" si="9"/>
        <v>0</v>
      </c>
      <c r="AF44" s="112">
        <f t="shared" si="10"/>
        <v>0</v>
      </c>
      <c r="AH44" s="112">
        <f>IF(F44="Altres",IF(H44="",0,VLOOKUP(H44,Llistes!$C$69:$G$72,5)),0)</f>
        <v>0</v>
      </c>
      <c r="AI44" s="112">
        <f t="shared" si="11"/>
        <v>0</v>
      </c>
      <c r="AJ44" s="112">
        <f t="shared" si="12"/>
        <v>0</v>
      </c>
      <c r="AL44" s="113">
        <f t="shared" si="13"/>
        <v>0</v>
      </c>
      <c r="AM44" s="113">
        <f t="shared" si="14"/>
        <v>0</v>
      </c>
      <c r="AN44" s="113">
        <f t="shared" si="15"/>
        <v>0</v>
      </c>
      <c r="AO44" s="113">
        <f t="shared" si="16"/>
        <v>0</v>
      </c>
      <c r="AP44" s="113">
        <f t="shared" si="17"/>
        <v>0</v>
      </c>
      <c r="AQ44" s="113">
        <f t="shared" si="18"/>
        <v>0</v>
      </c>
      <c r="AS44" s="113">
        <f t="shared" si="19"/>
        <v>0</v>
      </c>
    </row>
    <row r="45" spans="3:45" x14ac:dyDescent="0.25">
      <c r="C45" s="114"/>
      <c r="D45" s="133"/>
      <c r="E45" s="128"/>
      <c r="F45" s="126"/>
      <c r="G45" s="127"/>
      <c r="H45" s="127"/>
      <c r="I45" s="126"/>
      <c r="J45" s="126"/>
      <c r="K45" s="126"/>
      <c r="L45" s="126"/>
      <c r="M45" s="138"/>
      <c r="N45" s="251">
        <f t="shared" si="4"/>
        <v>0</v>
      </c>
      <c r="O45" s="115">
        <f t="shared" si="5"/>
        <v>0</v>
      </c>
      <c r="P45" s="248">
        <f t="shared" si="6"/>
        <v>0</v>
      </c>
      <c r="Q45" s="254"/>
      <c r="R45" s="253"/>
      <c r="S45" s="107"/>
      <c r="U45" s="163">
        <f t="shared" si="7"/>
        <v>0</v>
      </c>
      <c r="V45" s="163">
        <f t="shared" si="8"/>
        <v>0</v>
      </c>
      <c r="X45" s="94">
        <f>V45*IF(AND(F45&lt;&gt;"",M45&gt;0),M45*VLOOKUP(F45,Llistes!$C$28:$E$30,3,FALSE),0)</f>
        <v>0</v>
      </c>
      <c r="Y45" s="94">
        <f>V45*IF(AND(H45&lt;&gt;"",M45&gt;0),M45*VLOOKUP(H45,Llistes!$C$69:$E$72,3,FALSE),0)</f>
        <v>0</v>
      </c>
      <c r="Z45" s="94">
        <f>V45*IF(AND(I45&lt;&gt;"",M45&gt;0),M45*VLOOKUP(I45,Llistes!$D$59:$E$61,2,FALSE),0)</f>
        <v>0</v>
      </c>
      <c r="AA45" s="94">
        <f>V45*IF(AND(J45&lt;&gt;"",M45&gt;0),M45*VLOOKUP(J45,Llistes!$D$64:$E$66,2,FALSE),0)</f>
        <v>0</v>
      </c>
      <c r="AB45" s="94">
        <f>V45*IF(AND(K45&lt;&gt;"",M45&gt;0),M45*VLOOKUP(K45,Llistes!$D$51:$E$52,2,FALSE),0)</f>
        <v>0</v>
      </c>
      <c r="AC45" s="94">
        <f>V45*IF(AND(L45&lt;&gt;"",M45&gt;0),M45*VLOOKUP(L45,Llistes!$D$55:$E$56,2,FALSE),0)</f>
        <v>0</v>
      </c>
      <c r="AD45" s="148">
        <f t="shared" si="9"/>
        <v>0</v>
      </c>
      <c r="AF45" s="112">
        <f t="shared" si="10"/>
        <v>0</v>
      </c>
      <c r="AH45" s="112">
        <f>IF(F45="Altres",IF(H45="",0,VLOOKUP(H45,Llistes!$C$69:$G$72,5)),0)</f>
        <v>0</v>
      </c>
      <c r="AI45" s="112">
        <f t="shared" si="11"/>
        <v>0</v>
      </c>
      <c r="AJ45" s="112">
        <f t="shared" si="12"/>
        <v>0</v>
      </c>
      <c r="AL45" s="113">
        <f t="shared" si="13"/>
        <v>0</v>
      </c>
      <c r="AM45" s="113">
        <f t="shared" si="14"/>
        <v>0</v>
      </c>
      <c r="AN45" s="113">
        <f t="shared" si="15"/>
        <v>0</v>
      </c>
      <c r="AO45" s="113">
        <f t="shared" si="16"/>
        <v>0</v>
      </c>
      <c r="AP45" s="113">
        <f t="shared" si="17"/>
        <v>0</v>
      </c>
      <c r="AQ45" s="113">
        <f t="shared" si="18"/>
        <v>0</v>
      </c>
      <c r="AS45" s="113">
        <f t="shared" si="19"/>
        <v>0</v>
      </c>
    </row>
    <row r="46" spans="3:45" x14ac:dyDescent="0.25">
      <c r="C46" s="114"/>
      <c r="D46" s="133"/>
      <c r="E46" s="128"/>
      <c r="F46" s="126"/>
      <c r="G46" s="127"/>
      <c r="H46" s="127"/>
      <c r="I46" s="126"/>
      <c r="J46" s="126"/>
      <c r="K46" s="126"/>
      <c r="L46" s="126"/>
      <c r="M46" s="138"/>
      <c r="N46" s="251">
        <f t="shared" si="4"/>
        <v>0</v>
      </c>
      <c r="O46" s="115">
        <f t="shared" si="5"/>
        <v>0</v>
      </c>
      <c r="P46" s="248">
        <f t="shared" si="6"/>
        <v>0</v>
      </c>
      <c r="Q46" s="254"/>
      <c r="R46" s="253"/>
      <c r="S46" s="107"/>
      <c r="U46" s="163">
        <f t="shared" si="7"/>
        <v>0</v>
      </c>
      <c r="V46" s="163">
        <f t="shared" si="8"/>
        <v>0</v>
      </c>
      <c r="X46" s="94">
        <f>V46*IF(AND(F46&lt;&gt;"",M46&gt;0),M46*VLOOKUP(F46,Llistes!$C$28:$E$30,3,FALSE),0)</f>
        <v>0</v>
      </c>
      <c r="Y46" s="94">
        <f>V46*IF(AND(H46&lt;&gt;"",M46&gt;0),M46*VLOOKUP(H46,Llistes!$C$69:$E$72,3,FALSE),0)</f>
        <v>0</v>
      </c>
      <c r="Z46" s="94">
        <f>V46*IF(AND(I46&lt;&gt;"",M46&gt;0),M46*VLOOKUP(I46,Llistes!$D$59:$E$61,2,FALSE),0)</f>
        <v>0</v>
      </c>
      <c r="AA46" s="94">
        <f>V46*IF(AND(J46&lt;&gt;"",M46&gt;0),M46*VLOOKUP(J46,Llistes!$D$64:$E$66,2,FALSE),0)</f>
        <v>0</v>
      </c>
      <c r="AB46" s="94">
        <f>V46*IF(AND(K46&lt;&gt;"",M46&gt;0),M46*VLOOKUP(K46,Llistes!$D$51:$E$52,2,FALSE),0)</f>
        <v>0</v>
      </c>
      <c r="AC46" s="94">
        <f>V46*IF(AND(L46&lt;&gt;"",M46&gt;0),M46*VLOOKUP(L46,Llistes!$D$55:$E$56,2,FALSE),0)</f>
        <v>0</v>
      </c>
      <c r="AD46" s="148">
        <f t="shared" si="9"/>
        <v>0</v>
      </c>
      <c r="AF46" s="112">
        <f t="shared" si="10"/>
        <v>0</v>
      </c>
      <c r="AH46" s="112">
        <f>IF(F46="Altres",IF(H46="",0,VLOOKUP(H46,Llistes!$C$69:$G$72,5)),0)</f>
        <v>0</v>
      </c>
      <c r="AI46" s="112">
        <f t="shared" si="11"/>
        <v>0</v>
      </c>
      <c r="AJ46" s="112">
        <f t="shared" si="12"/>
        <v>0</v>
      </c>
      <c r="AL46" s="113">
        <f t="shared" si="13"/>
        <v>0</v>
      </c>
      <c r="AM46" s="113">
        <f t="shared" si="14"/>
        <v>0</v>
      </c>
      <c r="AN46" s="113">
        <f t="shared" si="15"/>
        <v>0</v>
      </c>
      <c r="AO46" s="113">
        <f t="shared" si="16"/>
        <v>0</v>
      </c>
      <c r="AP46" s="113">
        <f t="shared" si="17"/>
        <v>0</v>
      </c>
      <c r="AQ46" s="113">
        <f t="shared" si="18"/>
        <v>0</v>
      </c>
      <c r="AS46" s="113">
        <f t="shared" si="19"/>
        <v>0</v>
      </c>
    </row>
    <row r="47" spans="3:45" x14ac:dyDescent="0.25">
      <c r="C47" s="114"/>
      <c r="D47" s="133"/>
      <c r="E47" s="128"/>
      <c r="F47" s="126"/>
      <c r="G47" s="127"/>
      <c r="H47" s="127"/>
      <c r="I47" s="126"/>
      <c r="J47" s="126"/>
      <c r="K47" s="126"/>
      <c r="L47" s="126"/>
      <c r="M47" s="138"/>
      <c r="N47" s="251">
        <f t="shared" si="4"/>
        <v>0</v>
      </c>
      <c r="O47" s="115">
        <f t="shared" si="5"/>
        <v>0</v>
      </c>
      <c r="P47" s="248">
        <f t="shared" si="6"/>
        <v>0</v>
      </c>
      <c r="Q47" s="254"/>
      <c r="R47" s="253"/>
      <c r="S47" s="107"/>
      <c r="U47" s="163">
        <f t="shared" si="7"/>
        <v>0</v>
      </c>
      <c r="V47" s="163">
        <f t="shared" si="8"/>
        <v>0</v>
      </c>
      <c r="X47" s="94">
        <f>V47*IF(AND(F47&lt;&gt;"",M47&gt;0),M47*VLOOKUP(F47,Llistes!$C$28:$E$30,3,FALSE),0)</f>
        <v>0</v>
      </c>
      <c r="Y47" s="94">
        <f>V47*IF(AND(H47&lt;&gt;"",M47&gt;0),M47*VLOOKUP(H47,Llistes!$C$69:$E$72,3,FALSE),0)</f>
        <v>0</v>
      </c>
      <c r="Z47" s="94">
        <f>V47*IF(AND(I47&lt;&gt;"",M47&gt;0),M47*VLOOKUP(I47,Llistes!$D$59:$E$61,2,FALSE),0)</f>
        <v>0</v>
      </c>
      <c r="AA47" s="94">
        <f>V47*IF(AND(J47&lt;&gt;"",M47&gt;0),M47*VLOOKUP(J47,Llistes!$D$64:$E$66,2,FALSE),0)</f>
        <v>0</v>
      </c>
      <c r="AB47" s="94">
        <f>V47*IF(AND(K47&lt;&gt;"",M47&gt;0),M47*VLOOKUP(K47,Llistes!$D$51:$E$52,2,FALSE),0)</f>
        <v>0</v>
      </c>
      <c r="AC47" s="94">
        <f>V47*IF(AND(L47&lt;&gt;"",M47&gt;0),M47*VLOOKUP(L47,Llistes!$D$55:$E$56,2,FALSE),0)</f>
        <v>0</v>
      </c>
      <c r="AD47" s="148">
        <f t="shared" si="9"/>
        <v>0</v>
      </c>
      <c r="AF47" s="112">
        <f t="shared" si="10"/>
        <v>0</v>
      </c>
      <c r="AH47" s="112">
        <f>IF(F47="Altres",IF(H47="",0,VLOOKUP(H47,Llistes!$C$69:$G$72,5)),0)</f>
        <v>0</v>
      </c>
      <c r="AI47" s="112">
        <f t="shared" si="11"/>
        <v>0</v>
      </c>
      <c r="AJ47" s="112">
        <f t="shared" si="12"/>
        <v>0</v>
      </c>
      <c r="AL47" s="113">
        <f t="shared" si="13"/>
        <v>0</v>
      </c>
      <c r="AM47" s="113">
        <f t="shared" si="14"/>
        <v>0</v>
      </c>
      <c r="AN47" s="113">
        <f t="shared" si="15"/>
        <v>0</v>
      </c>
      <c r="AO47" s="113">
        <f t="shared" si="16"/>
        <v>0</v>
      </c>
      <c r="AP47" s="113">
        <f t="shared" si="17"/>
        <v>0</v>
      </c>
      <c r="AQ47" s="113">
        <f t="shared" si="18"/>
        <v>0</v>
      </c>
      <c r="AS47" s="113">
        <f t="shared" si="19"/>
        <v>0</v>
      </c>
    </row>
    <row r="48" spans="3:45" x14ac:dyDescent="0.25">
      <c r="C48" s="114"/>
      <c r="D48" s="133"/>
      <c r="E48" s="128"/>
      <c r="F48" s="126"/>
      <c r="G48" s="127"/>
      <c r="H48" s="127"/>
      <c r="I48" s="126"/>
      <c r="J48" s="126"/>
      <c r="K48" s="126"/>
      <c r="L48" s="126"/>
      <c r="M48" s="138"/>
      <c r="N48" s="251">
        <f t="shared" si="4"/>
        <v>0</v>
      </c>
      <c r="O48" s="115">
        <f t="shared" si="5"/>
        <v>0</v>
      </c>
      <c r="P48" s="248">
        <f t="shared" si="6"/>
        <v>0</v>
      </c>
      <c r="Q48" s="254"/>
      <c r="R48" s="253"/>
      <c r="S48" s="107"/>
      <c r="U48" s="163">
        <f t="shared" si="7"/>
        <v>0</v>
      </c>
      <c r="V48" s="163">
        <f t="shared" si="8"/>
        <v>0</v>
      </c>
      <c r="X48" s="94">
        <f>V48*IF(AND(F48&lt;&gt;"",M48&gt;0),M48*VLOOKUP(F48,Llistes!$C$28:$E$30,3,FALSE),0)</f>
        <v>0</v>
      </c>
      <c r="Y48" s="94">
        <f>V48*IF(AND(H48&lt;&gt;"",M48&gt;0),M48*VLOOKUP(H48,Llistes!$C$69:$E$72,3,FALSE),0)</f>
        <v>0</v>
      </c>
      <c r="Z48" s="94">
        <f>V48*IF(AND(I48&lt;&gt;"",M48&gt;0),M48*VLOOKUP(I48,Llistes!$D$59:$E$61,2,FALSE),0)</f>
        <v>0</v>
      </c>
      <c r="AA48" s="94">
        <f>V48*IF(AND(J48&lt;&gt;"",M48&gt;0),M48*VLOOKUP(J48,Llistes!$D$64:$E$66,2,FALSE),0)</f>
        <v>0</v>
      </c>
      <c r="AB48" s="94">
        <f>V48*IF(AND(K48&lt;&gt;"",M48&gt;0),M48*VLOOKUP(K48,Llistes!$D$51:$E$52,2,FALSE),0)</f>
        <v>0</v>
      </c>
      <c r="AC48" s="94">
        <f>V48*IF(AND(L48&lt;&gt;"",M48&gt;0),M48*VLOOKUP(L48,Llistes!$D$55:$E$56,2,FALSE),0)</f>
        <v>0</v>
      </c>
      <c r="AD48" s="148">
        <f t="shared" si="9"/>
        <v>0</v>
      </c>
      <c r="AF48" s="112">
        <f t="shared" si="10"/>
        <v>0</v>
      </c>
      <c r="AH48" s="112">
        <f>IF(F48="Altres",IF(H48="",0,VLOOKUP(H48,Llistes!$C$69:$G$72,5)),0)</f>
        <v>0</v>
      </c>
      <c r="AI48" s="112">
        <f t="shared" si="11"/>
        <v>0</v>
      </c>
      <c r="AJ48" s="112">
        <f t="shared" si="12"/>
        <v>0</v>
      </c>
      <c r="AL48" s="113">
        <f t="shared" si="13"/>
        <v>0</v>
      </c>
      <c r="AM48" s="113">
        <f t="shared" si="14"/>
        <v>0</v>
      </c>
      <c r="AN48" s="113">
        <f t="shared" si="15"/>
        <v>0</v>
      </c>
      <c r="AO48" s="113">
        <f t="shared" si="16"/>
        <v>0</v>
      </c>
      <c r="AP48" s="113">
        <f t="shared" si="17"/>
        <v>0</v>
      </c>
      <c r="AQ48" s="113">
        <f t="shared" si="18"/>
        <v>0</v>
      </c>
      <c r="AS48" s="113">
        <f t="shared" si="19"/>
        <v>0</v>
      </c>
    </row>
    <row r="49" spans="3:45" x14ac:dyDescent="0.25">
      <c r="C49" s="114"/>
      <c r="D49" s="133"/>
      <c r="E49" s="128"/>
      <c r="F49" s="126"/>
      <c r="G49" s="127"/>
      <c r="H49" s="127"/>
      <c r="I49" s="126"/>
      <c r="J49" s="126"/>
      <c r="K49" s="126"/>
      <c r="L49" s="126"/>
      <c r="M49" s="138"/>
      <c r="N49" s="251">
        <f t="shared" si="4"/>
        <v>0</v>
      </c>
      <c r="O49" s="115">
        <f t="shared" si="5"/>
        <v>0</v>
      </c>
      <c r="P49" s="248">
        <f t="shared" si="6"/>
        <v>0</v>
      </c>
      <c r="Q49" s="254"/>
      <c r="R49" s="253"/>
      <c r="S49" s="107"/>
      <c r="U49" s="163">
        <f t="shared" si="7"/>
        <v>0</v>
      </c>
      <c r="V49" s="163">
        <f t="shared" si="8"/>
        <v>0</v>
      </c>
      <c r="X49" s="94">
        <f>V49*IF(AND(F49&lt;&gt;"",M49&gt;0),M49*VLOOKUP(F49,Llistes!$C$28:$E$30,3,FALSE),0)</f>
        <v>0</v>
      </c>
      <c r="Y49" s="94">
        <f>V49*IF(AND(H49&lt;&gt;"",M49&gt;0),M49*VLOOKUP(H49,Llistes!$C$69:$E$72,3,FALSE),0)</f>
        <v>0</v>
      </c>
      <c r="Z49" s="94">
        <f>V49*IF(AND(I49&lt;&gt;"",M49&gt;0),M49*VLOOKUP(I49,Llistes!$D$59:$E$61,2,FALSE),0)</f>
        <v>0</v>
      </c>
      <c r="AA49" s="94">
        <f>V49*IF(AND(J49&lt;&gt;"",M49&gt;0),M49*VLOOKUP(J49,Llistes!$D$64:$E$66,2,FALSE),0)</f>
        <v>0</v>
      </c>
      <c r="AB49" s="94">
        <f>V49*IF(AND(K49&lt;&gt;"",M49&gt;0),M49*VLOOKUP(K49,Llistes!$D$51:$E$52,2,FALSE),0)</f>
        <v>0</v>
      </c>
      <c r="AC49" s="94">
        <f>V49*IF(AND(L49&lt;&gt;"",M49&gt;0),M49*VLOOKUP(L49,Llistes!$D$55:$E$56,2,FALSE),0)</f>
        <v>0</v>
      </c>
      <c r="AD49" s="148">
        <f t="shared" si="9"/>
        <v>0</v>
      </c>
      <c r="AF49" s="112">
        <f t="shared" si="10"/>
        <v>0</v>
      </c>
      <c r="AH49" s="112">
        <f>IF(F49="Altres",IF(H49="",0,VLOOKUP(H49,Llistes!$C$69:$G$72,5)),0)</f>
        <v>0</v>
      </c>
      <c r="AI49" s="112">
        <f t="shared" si="11"/>
        <v>0</v>
      </c>
      <c r="AJ49" s="112">
        <f t="shared" si="12"/>
        <v>0</v>
      </c>
      <c r="AL49" s="113">
        <f t="shared" si="13"/>
        <v>0</v>
      </c>
      <c r="AM49" s="113">
        <f t="shared" si="14"/>
        <v>0</v>
      </c>
      <c r="AN49" s="113">
        <f t="shared" si="15"/>
        <v>0</v>
      </c>
      <c r="AO49" s="113">
        <f t="shared" si="16"/>
        <v>0</v>
      </c>
      <c r="AP49" s="113">
        <f t="shared" si="17"/>
        <v>0</v>
      </c>
      <c r="AQ49" s="113">
        <f t="shared" si="18"/>
        <v>0</v>
      </c>
      <c r="AS49" s="113">
        <f t="shared" si="19"/>
        <v>0</v>
      </c>
    </row>
    <row r="50" spans="3:45" x14ac:dyDescent="0.25">
      <c r="C50" s="114"/>
      <c r="D50" s="133"/>
      <c r="E50" s="128"/>
      <c r="F50" s="126"/>
      <c r="G50" s="127"/>
      <c r="H50" s="127"/>
      <c r="I50" s="126"/>
      <c r="J50" s="126"/>
      <c r="K50" s="126"/>
      <c r="L50" s="126"/>
      <c r="M50" s="138"/>
      <c r="N50" s="251">
        <f t="shared" si="4"/>
        <v>0</v>
      </c>
      <c r="O50" s="115">
        <f t="shared" si="5"/>
        <v>0</v>
      </c>
      <c r="P50" s="248">
        <f t="shared" si="6"/>
        <v>0</v>
      </c>
      <c r="Q50" s="254"/>
      <c r="R50" s="253"/>
      <c r="S50" s="107"/>
      <c r="U50" s="163">
        <f t="shared" si="7"/>
        <v>0</v>
      </c>
      <c r="V50" s="163">
        <f t="shared" si="8"/>
        <v>0</v>
      </c>
      <c r="X50" s="94">
        <f>V50*IF(AND(F50&lt;&gt;"",M50&gt;0),M50*VLOOKUP(F50,Llistes!$C$28:$E$30,3,FALSE),0)</f>
        <v>0</v>
      </c>
      <c r="Y50" s="94">
        <f>V50*IF(AND(H50&lt;&gt;"",M50&gt;0),M50*VLOOKUP(H50,Llistes!$C$69:$E$72,3,FALSE),0)</f>
        <v>0</v>
      </c>
      <c r="Z50" s="94">
        <f>V50*IF(AND(I50&lt;&gt;"",M50&gt;0),M50*VLOOKUP(I50,Llistes!$D$59:$E$61,2,FALSE),0)</f>
        <v>0</v>
      </c>
      <c r="AA50" s="94">
        <f>V50*IF(AND(J50&lt;&gt;"",M50&gt;0),M50*VLOOKUP(J50,Llistes!$D$64:$E$66,2,FALSE),0)</f>
        <v>0</v>
      </c>
      <c r="AB50" s="94">
        <f>V50*IF(AND(K50&lt;&gt;"",M50&gt;0),M50*VLOOKUP(K50,Llistes!$D$51:$E$52,2,FALSE),0)</f>
        <v>0</v>
      </c>
      <c r="AC50" s="94">
        <f>V50*IF(AND(L50&lt;&gt;"",M50&gt;0),M50*VLOOKUP(L50,Llistes!$D$55:$E$56,2,FALSE),0)</f>
        <v>0</v>
      </c>
      <c r="AD50" s="148">
        <f t="shared" si="9"/>
        <v>0</v>
      </c>
      <c r="AF50" s="112">
        <f t="shared" si="10"/>
        <v>0</v>
      </c>
      <c r="AH50" s="112">
        <f>IF(F50="Altres",IF(H50="",0,VLOOKUP(H50,Llistes!$C$69:$G$72,5)),0)</f>
        <v>0</v>
      </c>
      <c r="AI50" s="112">
        <f t="shared" si="11"/>
        <v>0</v>
      </c>
      <c r="AJ50" s="112">
        <f t="shared" si="12"/>
        <v>0</v>
      </c>
      <c r="AL50" s="113">
        <f t="shared" si="13"/>
        <v>0</v>
      </c>
      <c r="AM50" s="113">
        <f t="shared" si="14"/>
        <v>0</v>
      </c>
      <c r="AN50" s="113">
        <f t="shared" si="15"/>
        <v>0</v>
      </c>
      <c r="AO50" s="113">
        <f t="shared" si="16"/>
        <v>0</v>
      </c>
      <c r="AP50" s="113">
        <f t="shared" si="17"/>
        <v>0</v>
      </c>
      <c r="AQ50" s="113">
        <f t="shared" si="18"/>
        <v>0</v>
      </c>
      <c r="AS50" s="113">
        <f t="shared" si="19"/>
        <v>0</v>
      </c>
    </row>
    <row r="51" spans="3:45" x14ac:dyDescent="0.25">
      <c r="C51" s="114"/>
      <c r="D51" s="133"/>
      <c r="E51" s="128"/>
      <c r="F51" s="126"/>
      <c r="G51" s="127"/>
      <c r="H51" s="127"/>
      <c r="I51" s="126"/>
      <c r="J51" s="126"/>
      <c r="K51" s="126"/>
      <c r="L51" s="126"/>
      <c r="M51" s="138"/>
      <c r="N51" s="251">
        <f t="shared" si="4"/>
        <v>0</v>
      </c>
      <c r="O51" s="115">
        <f t="shared" si="5"/>
        <v>0</v>
      </c>
      <c r="P51" s="248">
        <f t="shared" si="6"/>
        <v>0</v>
      </c>
      <c r="Q51" s="254"/>
      <c r="R51" s="253"/>
      <c r="S51" s="107"/>
      <c r="U51" s="163">
        <f t="shared" si="7"/>
        <v>0</v>
      </c>
      <c r="V51" s="163">
        <f t="shared" si="8"/>
        <v>0</v>
      </c>
      <c r="X51" s="94">
        <f>V51*IF(AND(F51&lt;&gt;"",M51&gt;0),M51*VLOOKUP(F51,Llistes!$C$28:$E$30,3,FALSE),0)</f>
        <v>0</v>
      </c>
      <c r="Y51" s="94">
        <f>V51*IF(AND(H51&lt;&gt;"",M51&gt;0),M51*VLOOKUP(H51,Llistes!$C$69:$E$72,3,FALSE),0)</f>
        <v>0</v>
      </c>
      <c r="Z51" s="94">
        <f>V51*IF(AND(I51&lt;&gt;"",M51&gt;0),M51*VLOOKUP(I51,Llistes!$D$59:$E$61,2,FALSE),0)</f>
        <v>0</v>
      </c>
      <c r="AA51" s="94">
        <f>V51*IF(AND(J51&lt;&gt;"",M51&gt;0),M51*VLOOKUP(J51,Llistes!$D$64:$E$66,2,FALSE),0)</f>
        <v>0</v>
      </c>
      <c r="AB51" s="94">
        <f>V51*IF(AND(K51&lt;&gt;"",M51&gt;0),M51*VLOOKUP(K51,Llistes!$D$51:$E$52,2,FALSE),0)</f>
        <v>0</v>
      </c>
      <c r="AC51" s="94">
        <f>V51*IF(AND(L51&lt;&gt;"",M51&gt;0),M51*VLOOKUP(L51,Llistes!$D$55:$E$56,2,FALSE),0)</f>
        <v>0</v>
      </c>
      <c r="AD51" s="148">
        <f t="shared" si="9"/>
        <v>0</v>
      </c>
      <c r="AF51" s="112">
        <f t="shared" si="10"/>
        <v>0</v>
      </c>
      <c r="AH51" s="112">
        <f>IF(F51="Altres",IF(H51="",0,VLOOKUP(H51,Llistes!$C$69:$G$72,5)),0)</f>
        <v>0</v>
      </c>
      <c r="AI51" s="112">
        <f t="shared" si="11"/>
        <v>0</v>
      </c>
      <c r="AJ51" s="112">
        <f t="shared" si="12"/>
        <v>0</v>
      </c>
      <c r="AL51" s="113">
        <f t="shared" si="13"/>
        <v>0</v>
      </c>
      <c r="AM51" s="113">
        <f t="shared" si="14"/>
        <v>0</v>
      </c>
      <c r="AN51" s="113">
        <f t="shared" si="15"/>
        <v>0</v>
      </c>
      <c r="AO51" s="113">
        <f t="shared" si="16"/>
        <v>0</v>
      </c>
      <c r="AP51" s="113">
        <f t="shared" si="17"/>
        <v>0</v>
      </c>
      <c r="AQ51" s="113">
        <f t="shared" si="18"/>
        <v>0</v>
      </c>
      <c r="AS51" s="113">
        <f t="shared" si="19"/>
        <v>0</v>
      </c>
    </row>
    <row r="52" spans="3:45" x14ac:dyDescent="0.25">
      <c r="C52" s="114"/>
      <c r="D52" s="133"/>
      <c r="E52" s="128"/>
      <c r="F52" s="126"/>
      <c r="G52" s="127"/>
      <c r="H52" s="127"/>
      <c r="I52" s="126"/>
      <c r="J52" s="126"/>
      <c r="K52" s="126"/>
      <c r="L52" s="126"/>
      <c r="M52" s="138"/>
      <c r="N52" s="251">
        <f t="shared" si="4"/>
        <v>0</v>
      </c>
      <c r="O52" s="115">
        <f t="shared" si="5"/>
        <v>0</v>
      </c>
      <c r="P52" s="248">
        <f t="shared" si="6"/>
        <v>0</v>
      </c>
      <c r="Q52" s="254"/>
      <c r="R52" s="253"/>
      <c r="S52" s="107"/>
      <c r="U52" s="163">
        <f t="shared" si="7"/>
        <v>0</v>
      </c>
      <c r="V52" s="163">
        <f t="shared" si="8"/>
        <v>0</v>
      </c>
      <c r="X52" s="94">
        <f>V52*IF(AND(F52&lt;&gt;"",M52&gt;0),M52*VLOOKUP(F52,Llistes!$C$28:$E$30,3,FALSE),0)</f>
        <v>0</v>
      </c>
      <c r="Y52" s="94">
        <f>V52*IF(AND(H52&lt;&gt;"",M52&gt;0),M52*VLOOKUP(H52,Llistes!$C$69:$E$72,3,FALSE),0)</f>
        <v>0</v>
      </c>
      <c r="Z52" s="94">
        <f>V52*IF(AND(I52&lt;&gt;"",M52&gt;0),M52*VLOOKUP(I52,Llistes!$D$59:$E$61,2,FALSE),0)</f>
        <v>0</v>
      </c>
      <c r="AA52" s="94">
        <f>V52*IF(AND(J52&lt;&gt;"",M52&gt;0),M52*VLOOKUP(J52,Llistes!$D$64:$E$66,2,FALSE),0)</f>
        <v>0</v>
      </c>
      <c r="AB52" s="94">
        <f>V52*IF(AND(K52&lt;&gt;"",M52&gt;0),M52*VLOOKUP(K52,Llistes!$D$51:$E$52,2,FALSE),0)</f>
        <v>0</v>
      </c>
      <c r="AC52" s="94">
        <f>V52*IF(AND(L52&lt;&gt;"",M52&gt;0),M52*VLOOKUP(L52,Llistes!$D$55:$E$56,2,FALSE),0)</f>
        <v>0</v>
      </c>
      <c r="AD52" s="148">
        <f t="shared" si="9"/>
        <v>0</v>
      </c>
      <c r="AF52" s="112">
        <f t="shared" si="10"/>
        <v>0</v>
      </c>
      <c r="AH52" s="112">
        <f>IF(F52="Altres",IF(H52="",0,VLOOKUP(H52,Llistes!$C$69:$G$72,5)),0)</f>
        <v>0</v>
      </c>
      <c r="AI52" s="112">
        <f t="shared" si="11"/>
        <v>0</v>
      </c>
      <c r="AJ52" s="112">
        <f t="shared" si="12"/>
        <v>0</v>
      </c>
      <c r="AL52" s="113">
        <f t="shared" si="13"/>
        <v>0</v>
      </c>
      <c r="AM52" s="113">
        <f t="shared" si="14"/>
        <v>0</v>
      </c>
      <c r="AN52" s="113">
        <f t="shared" si="15"/>
        <v>0</v>
      </c>
      <c r="AO52" s="113">
        <f t="shared" si="16"/>
        <v>0</v>
      </c>
      <c r="AP52" s="113">
        <f t="shared" si="17"/>
        <v>0</v>
      </c>
      <c r="AQ52" s="113">
        <f t="shared" si="18"/>
        <v>0</v>
      </c>
      <c r="AS52" s="113">
        <f t="shared" si="19"/>
        <v>0</v>
      </c>
    </row>
    <row r="53" spans="3:45" x14ac:dyDescent="0.25">
      <c r="C53" s="114"/>
      <c r="D53" s="133"/>
      <c r="E53" s="128"/>
      <c r="F53" s="126"/>
      <c r="G53" s="127"/>
      <c r="H53" s="127"/>
      <c r="I53" s="126"/>
      <c r="J53" s="126"/>
      <c r="K53" s="126"/>
      <c r="L53" s="126"/>
      <c r="M53" s="138"/>
      <c r="N53" s="251">
        <f t="shared" si="4"/>
        <v>0</v>
      </c>
      <c r="O53" s="115">
        <f t="shared" si="5"/>
        <v>0</v>
      </c>
      <c r="P53" s="248">
        <f t="shared" si="6"/>
        <v>0</v>
      </c>
      <c r="Q53" s="254"/>
      <c r="R53" s="253"/>
      <c r="S53" s="107"/>
      <c r="U53" s="163">
        <f t="shared" si="7"/>
        <v>0</v>
      </c>
      <c r="V53" s="163">
        <f t="shared" si="8"/>
        <v>0</v>
      </c>
      <c r="X53" s="94">
        <f>V53*IF(AND(F53&lt;&gt;"",M53&gt;0),M53*VLOOKUP(F53,Llistes!$C$28:$E$30,3,FALSE),0)</f>
        <v>0</v>
      </c>
      <c r="Y53" s="94">
        <f>V53*IF(AND(H53&lt;&gt;"",M53&gt;0),M53*VLOOKUP(H53,Llistes!$C$69:$E$72,3,FALSE),0)</f>
        <v>0</v>
      </c>
      <c r="Z53" s="94">
        <f>V53*IF(AND(I53&lt;&gt;"",M53&gt;0),M53*VLOOKUP(I53,Llistes!$D$59:$E$61,2,FALSE),0)</f>
        <v>0</v>
      </c>
      <c r="AA53" s="94">
        <f>V53*IF(AND(J53&lt;&gt;"",M53&gt;0),M53*VLOOKUP(J53,Llistes!$D$64:$E$66,2,FALSE),0)</f>
        <v>0</v>
      </c>
      <c r="AB53" s="94">
        <f>V53*IF(AND(K53&lt;&gt;"",M53&gt;0),M53*VLOOKUP(K53,Llistes!$D$51:$E$52,2,FALSE),0)</f>
        <v>0</v>
      </c>
      <c r="AC53" s="94">
        <f>V53*IF(AND(L53&lt;&gt;"",M53&gt;0),M53*VLOOKUP(L53,Llistes!$D$55:$E$56,2,FALSE),0)</f>
        <v>0</v>
      </c>
      <c r="AD53" s="148">
        <f t="shared" si="9"/>
        <v>0</v>
      </c>
      <c r="AF53" s="112">
        <f t="shared" si="10"/>
        <v>0</v>
      </c>
      <c r="AH53" s="112">
        <f>IF(F53="Altres",IF(H53="",0,VLOOKUP(H53,Llistes!$C$69:$G$72,5)),0)</f>
        <v>0</v>
      </c>
      <c r="AI53" s="112">
        <f t="shared" si="11"/>
        <v>0</v>
      </c>
      <c r="AJ53" s="112">
        <f t="shared" si="12"/>
        <v>0</v>
      </c>
      <c r="AL53" s="113">
        <f t="shared" si="13"/>
        <v>0</v>
      </c>
      <c r="AM53" s="113">
        <f t="shared" si="14"/>
        <v>0</v>
      </c>
      <c r="AN53" s="113">
        <f t="shared" si="15"/>
        <v>0</v>
      </c>
      <c r="AO53" s="113">
        <f t="shared" si="16"/>
        <v>0</v>
      </c>
      <c r="AP53" s="113">
        <f t="shared" si="17"/>
        <v>0</v>
      </c>
      <c r="AQ53" s="113">
        <f t="shared" si="18"/>
        <v>0</v>
      </c>
      <c r="AS53" s="113">
        <f t="shared" si="19"/>
        <v>0</v>
      </c>
    </row>
    <row r="54" spans="3:45" x14ac:dyDescent="0.25">
      <c r="C54" s="114"/>
      <c r="D54" s="133"/>
      <c r="E54" s="128"/>
      <c r="F54" s="126"/>
      <c r="G54" s="127"/>
      <c r="H54" s="127"/>
      <c r="I54" s="126"/>
      <c r="J54" s="126"/>
      <c r="K54" s="126"/>
      <c r="L54" s="126"/>
      <c r="M54" s="138"/>
      <c r="N54" s="251">
        <f t="shared" si="4"/>
        <v>0</v>
      </c>
      <c r="O54" s="115">
        <f t="shared" si="5"/>
        <v>0</v>
      </c>
      <c r="P54" s="248">
        <f t="shared" si="6"/>
        <v>0</v>
      </c>
      <c r="Q54" s="254"/>
      <c r="R54" s="253"/>
      <c r="S54" s="107"/>
      <c r="U54" s="163">
        <f t="shared" si="7"/>
        <v>0</v>
      </c>
      <c r="V54" s="163">
        <f t="shared" si="8"/>
        <v>0</v>
      </c>
      <c r="X54" s="94">
        <f>V54*IF(AND(F54&lt;&gt;"",M54&gt;0),M54*VLOOKUP(F54,Llistes!$C$28:$E$30,3,FALSE),0)</f>
        <v>0</v>
      </c>
      <c r="Y54" s="94">
        <f>V54*IF(AND(H54&lt;&gt;"",M54&gt;0),M54*VLOOKUP(H54,Llistes!$C$69:$E$72,3,FALSE),0)</f>
        <v>0</v>
      </c>
      <c r="Z54" s="94">
        <f>V54*IF(AND(I54&lt;&gt;"",M54&gt;0),M54*VLOOKUP(I54,Llistes!$D$59:$E$61,2,FALSE),0)</f>
        <v>0</v>
      </c>
      <c r="AA54" s="94">
        <f>V54*IF(AND(J54&lt;&gt;"",M54&gt;0),M54*VLOOKUP(J54,Llistes!$D$64:$E$66,2,FALSE),0)</f>
        <v>0</v>
      </c>
      <c r="AB54" s="94">
        <f>V54*IF(AND(K54&lt;&gt;"",M54&gt;0),M54*VLOOKUP(K54,Llistes!$D$51:$E$52,2,FALSE),0)</f>
        <v>0</v>
      </c>
      <c r="AC54" s="94">
        <f>V54*IF(AND(L54&lt;&gt;"",M54&gt;0),M54*VLOOKUP(L54,Llistes!$D$55:$E$56,2,FALSE),0)</f>
        <v>0</v>
      </c>
      <c r="AD54" s="148">
        <f t="shared" si="9"/>
        <v>0</v>
      </c>
      <c r="AF54" s="112">
        <f t="shared" si="10"/>
        <v>0</v>
      </c>
      <c r="AH54" s="112">
        <f>IF(F54="Altres",IF(H54="",0,VLOOKUP(H54,Llistes!$C$69:$G$72,5)),0)</f>
        <v>0</v>
      </c>
      <c r="AI54" s="112">
        <f t="shared" si="11"/>
        <v>0</v>
      </c>
      <c r="AJ54" s="112">
        <f t="shared" si="12"/>
        <v>0</v>
      </c>
      <c r="AL54" s="113">
        <f t="shared" si="13"/>
        <v>0</v>
      </c>
      <c r="AM54" s="113">
        <f t="shared" si="14"/>
        <v>0</v>
      </c>
      <c r="AN54" s="113">
        <f t="shared" si="15"/>
        <v>0</v>
      </c>
      <c r="AO54" s="113">
        <f t="shared" si="16"/>
        <v>0</v>
      </c>
      <c r="AP54" s="113">
        <f t="shared" si="17"/>
        <v>0</v>
      </c>
      <c r="AQ54" s="113">
        <f t="shared" si="18"/>
        <v>0</v>
      </c>
      <c r="AS54" s="113">
        <f t="shared" si="19"/>
        <v>0</v>
      </c>
    </row>
    <row r="55" spans="3:45" x14ac:dyDescent="0.25">
      <c r="C55" s="114"/>
      <c r="D55" s="133"/>
      <c r="E55" s="128"/>
      <c r="F55" s="126"/>
      <c r="G55" s="127"/>
      <c r="H55" s="127"/>
      <c r="I55" s="126"/>
      <c r="J55" s="126"/>
      <c r="K55" s="126"/>
      <c r="L55" s="126"/>
      <c r="M55" s="138"/>
      <c r="N55" s="251">
        <f t="shared" si="4"/>
        <v>0</v>
      </c>
      <c r="O55" s="115">
        <f t="shared" si="5"/>
        <v>0</v>
      </c>
      <c r="P55" s="248">
        <f t="shared" si="6"/>
        <v>0</v>
      </c>
      <c r="Q55" s="254"/>
      <c r="R55" s="253"/>
      <c r="S55" s="107"/>
      <c r="U55" s="163">
        <f t="shared" si="7"/>
        <v>0</v>
      </c>
      <c r="V55" s="163">
        <f t="shared" si="8"/>
        <v>0</v>
      </c>
      <c r="X55" s="94">
        <f>V55*IF(AND(F55&lt;&gt;"",M55&gt;0),M55*VLOOKUP(F55,Llistes!$C$28:$E$30,3,FALSE),0)</f>
        <v>0</v>
      </c>
      <c r="Y55" s="94">
        <f>V55*IF(AND(H55&lt;&gt;"",M55&gt;0),M55*VLOOKUP(H55,Llistes!$C$69:$E$72,3,FALSE),0)</f>
        <v>0</v>
      </c>
      <c r="Z55" s="94">
        <f>V55*IF(AND(I55&lt;&gt;"",M55&gt;0),M55*VLOOKUP(I55,Llistes!$D$59:$E$61,2,FALSE),0)</f>
        <v>0</v>
      </c>
      <c r="AA55" s="94">
        <f>V55*IF(AND(J55&lt;&gt;"",M55&gt;0),M55*VLOOKUP(J55,Llistes!$D$64:$E$66,2,FALSE),0)</f>
        <v>0</v>
      </c>
      <c r="AB55" s="94">
        <f>V55*IF(AND(K55&lt;&gt;"",M55&gt;0),M55*VLOOKUP(K55,Llistes!$D$51:$E$52,2,FALSE),0)</f>
        <v>0</v>
      </c>
      <c r="AC55" s="94">
        <f>V55*IF(AND(L55&lt;&gt;"",M55&gt;0),M55*VLOOKUP(L55,Llistes!$D$55:$E$56,2,FALSE),0)</f>
        <v>0</v>
      </c>
      <c r="AD55" s="148">
        <f t="shared" si="9"/>
        <v>0</v>
      </c>
      <c r="AF55" s="112">
        <f t="shared" si="10"/>
        <v>0</v>
      </c>
      <c r="AH55" s="112">
        <f>IF(F55="Altres",IF(H55="",0,VLOOKUP(H55,Llistes!$C$69:$G$72,5)),0)</f>
        <v>0</v>
      </c>
      <c r="AI55" s="112">
        <f t="shared" si="11"/>
        <v>0</v>
      </c>
      <c r="AJ55" s="112">
        <f t="shared" si="12"/>
        <v>0</v>
      </c>
      <c r="AL55" s="113">
        <f t="shared" si="13"/>
        <v>0</v>
      </c>
      <c r="AM55" s="113">
        <f t="shared" si="14"/>
        <v>0</v>
      </c>
      <c r="AN55" s="113">
        <f t="shared" si="15"/>
        <v>0</v>
      </c>
      <c r="AO55" s="113">
        <f t="shared" si="16"/>
        <v>0</v>
      </c>
      <c r="AP55" s="113">
        <f t="shared" si="17"/>
        <v>0</v>
      </c>
      <c r="AQ55" s="113">
        <f t="shared" si="18"/>
        <v>0</v>
      </c>
      <c r="AS55" s="113">
        <f t="shared" si="19"/>
        <v>0</v>
      </c>
    </row>
    <row r="56" spans="3:45" x14ac:dyDescent="0.25">
      <c r="C56" s="114"/>
      <c r="D56" s="133"/>
      <c r="E56" s="128"/>
      <c r="F56" s="126"/>
      <c r="G56" s="127"/>
      <c r="H56" s="127"/>
      <c r="I56" s="126"/>
      <c r="J56" s="126"/>
      <c r="K56" s="126"/>
      <c r="L56" s="126"/>
      <c r="M56" s="138"/>
      <c r="N56" s="251">
        <f t="shared" si="4"/>
        <v>0</v>
      </c>
      <c r="O56" s="115">
        <f t="shared" si="5"/>
        <v>0</v>
      </c>
      <c r="P56" s="248">
        <f t="shared" si="6"/>
        <v>0</v>
      </c>
      <c r="Q56" s="254"/>
      <c r="R56" s="253"/>
      <c r="S56" s="107"/>
      <c r="U56" s="163">
        <f t="shared" si="7"/>
        <v>0</v>
      </c>
      <c r="V56" s="163">
        <f t="shared" si="8"/>
        <v>0</v>
      </c>
      <c r="X56" s="94">
        <f>V56*IF(AND(F56&lt;&gt;"",M56&gt;0),M56*VLOOKUP(F56,Llistes!$C$28:$E$30,3,FALSE),0)</f>
        <v>0</v>
      </c>
      <c r="Y56" s="94">
        <f>V56*IF(AND(H56&lt;&gt;"",M56&gt;0),M56*VLOOKUP(H56,Llistes!$C$69:$E$72,3,FALSE),0)</f>
        <v>0</v>
      </c>
      <c r="Z56" s="94">
        <f>V56*IF(AND(I56&lt;&gt;"",M56&gt;0),M56*VLOOKUP(I56,Llistes!$D$59:$E$61,2,FALSE),0)</f>
        <v>0</v>
      </c>
      <c r="AA56" s="94">
        <f>V56*IF(AND(J56&lt;&gt;"",M56&gt;0),M56*VLOOKUP(J56,Llistes!$D$64:$E$66,2,FALSE),0)</f>
        <v>0</v>
      </c>
      <c r="AB56" s="94">
        <f>V56*IF(AND(K56&lt;&gt;"",M56&gt;0),M56*VLOOKUP(K56,Llistes!$D$51:$E$52,2,FALSE),0)</f>
        <v>0</v>
      </c>
      <c r="AC56" s="94">
        <f>V56*IF(AND(L56&lt;&gt;"",M56&gt;0),M56*VLOOKUP(L56,Llistes!$D$55:$E$56,2,FALSE),0)</f>
        <v>0</v>
      </c>
      <c r="AD56" s="148">
        <f t="shared" si="9"/>
        <v>0</v>
      </c>
      <c r="AF56" s="112">
        <f t="shared" si="10"/>
        <v>0</v>
      </c>
      <c r="AH56" s="112">
        <f>IF(F56="Altres",IF(H56="",0,VLOOKUP(H56,Llistes!$C$69:$G$72,5)),0)</f>
        <v>0</v>
      </c>
      <c r="AI56" s="112">
        <f t="shared" si="11"/>
        <v>0</v>
      </c>
      <c r="AJ56" s="112">
        <f t="shared" si="12"/>
        <v>0</v>
      </c>
      <c r="AL56" s="113">
        <f t="shared" si="13"/>
        <v>0</v>
      </c>
      <c r="AM56" s="113">
        <f t="shared" si="14"/>
        <v>0</v>
      </c>
      <c r="AN56" s="113">
        <f t="shared" si="15"/>
        <v>0</v>
      </c>
      <c r="AO56" s="113">
        <f t="shared" si="16"/>
        <v>0</v>
      </c>
      <c r="AP56" s="113">
        <f t="shared" si="17"/>
        <v>0</v>
      </c>
      <c r="AQ56" s="113">
        <f t="shared" si="18"/>
        <v>0</v>
      </c>
      <c r="AS56" s="113">
        <f t="shared" si="19"/>
        <v>0</v>
      </c>
    </row>
    <row r="57" spans="3:45" x14ac:dyDescent="0.25">
      <c r="C57" s="114"/>
      <c r="D57" s="133"/>
      <c r="E57" s="128"/>
      <c r="F57" s="126"/>
      <c r="G57" s="127"/>
      <c r="H57" s="127"/>
      <c r="I57" s="126"/>
      <c r="J57" s="126"/>
      <c r="K57" s="126"/>
      <c r="L57" s="126"/>
      <c r="M57" s="138"/>
      <c r="N57" s="251">
        <f t="shared" si="4"/>
        <v>0</v>
      </c>
      <c r="O57" s="115">
        <f t="shared" si="5"/>
        <v>0</v>
      </c>
      <c r="P57" s="248">
        <f t="shared" si="6"/>
        <v>0</v>
      </c>
      <c r="Q57" s="254"/>
      <c r="R57" s="253"/>
      <c r="S57" s="107"/>
      <c r="U57" s="163">
        <f t="shared" si="7"/>
        <v>0</v>
      </c>
      <c r="V57" s="163">
        <f t="shared" si="8"/>
        <v>0</v>
      </c>
      <c r="X57" s="94">
        <f>V57*IF(AND(F57&lt;&gt;"",M57&gt;0),M57*VLOOKUP(F57,Llistes!$C$28:$E$30,3,FALSE),0)</f>
        <v>0</v>
      </c>
      <c r="Y57" s="94">
        <f>V57*IF(AND(H57&lt;&gt;"",M57&gt;0),M57*VLOOKUP(H57,Llistes!$C$69:$E$72,3,FALSE),0)</f>
        <v>0</v>
      </c>
      <c r="Z57" s="94">
        <f>V57*IF(AND(I57&lt;&gt;"",M57&gt;0),M57*VLOOKUP(I57,Llistes!$D$59:$E$61,2,FALSE),0)</f>
        <v>0</v>
      </c>
      <c r="AA57" s="94">
        <f>V57*IF(AND(J57&lt;&gt;"",M57&gt;0),M57*VLOOKUP(J57,Llistes!$D$64:$E$66,2,FALSE),0)</f>
        <v>0</v>
      </c>
      <c r="AB57" s="94">
        <f>V57*IF(AND(K57&lt;&gt;"",M57&gt;0),M57*VLOOKUP(K57,Llistes!$D$51:$E$52,2,FALSE),0)</f>
        <v>0</v>
      </c>
      <c r="AC57" s="94">
        <f>V57*IF(AND(L57&lt;&gt;"",M57&gt;0),M57*VLOOKUP(L57,Llistes!$D$55:$E$56,2,FALSE),0)</f>
        <v>0</v>
      </c>
      <c r="AD57" s="148">
        <f t="shared" si="9"/>
        <v>0</v>
      </c>
      <c r="AF57" s="112">
        <f t="shared" si="10"/>
        <v>0</v>
      </c>
      <c r="AH57" s="112">
        <f>IF(F57="Altres",IF(H57="",0,VLOOKUP(H57,Llistes!$C$69:$G$72,5)),0)</f>
        <v>0</v>
      </c>
      <c r="AI57" s="112">
        <f t="shared" si="11"/>
        <v>0</v>
      </c>
      <c r="AJ57" s="112">
        <f t="shared" si="12"/>
        <v>0</v>
      </c>
      <c r="AL57" s="113">
        <f t="shared" si="13"/>
        <v>0</v>
      </c>
      <c r="AM57" s="113">
        <f t="shared" si="14"/>
        <v>0</v>
      </c>
      <c r="AN57" s="113">
        <f t="shared" si="15"/>
        <v>0</v>
      </c>
      <c r="AO57" s="113">
        <f t="shared" si="16"/>
        <v>0</v>
      </c>
      <c r="AP57" s="113">
        <f t="shared" si="17"/>
        <v>0</v>
      </c>
      <c r="AQ57" s="113">
        <f t="shared" si="18"/>
        <v>0</v>
      </c>
      <c r="AS57" s="113">
        <f t="shared" si="19"/>
        <v>0</v>
      </c>
    </row>
    <row r="58" spans="3:45" x14ac:dyDescent="0.25">
      <c r="C58" s="114"/>
      <c r="D58" s="133"/>
      <c r="E58" s="128"/>
      <c r="F58" s="126"/>
      <c r="G58" s="127"/>
      <c r="H58" s="127"/>
      <c r="I58" s="126"/>
      <c r="J58" s="126"/>
      <c r="K58" s="126"/>
      <c r="L58" s="126"/>
      <c r="M58" s="138"/>
      <c r="N58" s="251">
        <f t="shared" si="4"/>
        <v>0</v>
      </c>
      <c r="O58" s="115">
        <f t="shared" si="5"/>
        <v>0</v>
      </c>
      <c r="P58" s="248">
        <f t="shared" si="6"/>
        <v>0</v>
      </c>
      <c r="Q58" s="254"/>
      <c r="R58" s="253"/>
      <c r="S58" s="107"/>
      <c r="U58" s="163">
        <f t="shared" si="7"/>
        <v>0</v>
      </c>
      <c r="V58" s="163">
        <f t="shared" si="8"/>
        <v>0</v>
      </c>
      <c r="X58" s="94">
        <f>V58*IF(AND(F58&lt;&gt;"",M58&gt;0),M58*VLOOKUP(F58,Llistes!$C$28:$E$30,3,FALSE),0)</f>
        <v>0</v>
      </c>
      <c r="Y58" s="94">
        <f>V58*IF(AND(H58&lt;&gt;"",M58&gt;0),M58*VLOOKUP(H58,Llistes!$C$69:$E$72,3,FALSE),0)</f>
        <v>0</v>
      </c>
      <c r="Z58" s="94">
        <f>V58*IF(AND(I58&lt;&gt;"",M58&gt;0),M58*VLOOKUP(I58,Llistes!$D$59:$E$61,2,FALSE),0)</f>
        <v>0</v>
      </c>
      <c r="AA58" s="94">
        <f>V58*IF(AND(J58&lt;&gt;"",M58&gt;0),M58*VLOOKUP(J58,Llistes!$D$64:$E$66,2,FALSE),0)</f>
        <v>0</v>
      </c>
      <c r="AB58" s="94">
        <f>V58*IF(AND(K58&lt;&gt;"",M58&gt;0),M58*VLOOKUP(K58,Llistes!$D$51:$E$52,2,FALSE),0)</f>
        <v>0</v>
      </c>
      <c r="AC58" s="94">
        <f>V58*IF(AND(L58&lt;&gt;"",M58&gt;0),M58*VLOOKUP(L58,Llistes!$D$55:$E$56,2,FALSE),0)</f>
        <v>0</v>
      </c>
      <c r="AD58" s="148">
        <f t="shared" si="9"/>
        <v>0</v>
      </c>
      <c r="AF58" s="112">
        <f t="shared" si="10"/>
        <v>0</v>
      </c>
      <c r="AH58" s="112">
        <f>IF(F58="Altres",IF(H58="",0,VLOOKUP(H58,Llistes!$C$69:$G$72,5)),0)</f>
        <v>0</v>
      </c>
      <c r="AI58" s="112">
        <f t="shared" si="11"/>
        <v>0</v>
      </c>
      <c r="AJ58" s="112">
        <f t="shared" si="12"/>
        <v>0</v>
      </c>
      <c r="AL58" s="113">
        <f t="shared" si="13"/>
        <v>0</v>
      </c>
      <c r="AM58" s="113">
        <f t="shared" si="14"/>
        <v>0</v>
      </c>
      <c r="AN58" s="113">
        <f t="shared" si="15"/>
        <v>0</v>
      </c>
      <c r="AO58" s="113">
        <f t="shared" si="16"/>
        <v>0</v>
      </c>
      <c r="AP58" s="113">
        <f t="shared" si="17"/>
        <v>0</v>
      </c>
      <c r="AQ58" s="113">
        <f t="shared" si="18"/>
        <v>0</v>
      </c>
      <c r="AS58" s="113">
        <f t="shared" si="19"/>
        <v>0</v>
      </c>
    </row>
    <row r="59" spans="3:45" x14ac:dyDescent="0.25">
      <c r="C59" s="114"/>
      <c r="D59" s="133"/>
      <c r="E59" s="128"/>
      <c r="F59" s="126"/>
      <c r="G59" s="127"/>
      <c r="H59" s="127"/>
      <c r="I59" s="126"/>
      <c r="J59" s="126"/>
      <c r="K59" s="126"/>
      <c r="L59" s="126"/>
      <c r="M59" s="138"/>
      <c r="N59" s="251">
        <f t="shared" si="4"/>
        <v>0</v>
      </c>
      <c r="O59" s="115">
        <f t="shared" si="5"/>
        <v>0</v>
      </c>
      <c r="P59" s="248">
        <f t="shared" si="6"/>
        <v>0</v>
      </c>
      <c r="Q59" s="254"/>
      <c r="R59" s="253"/>
      <c r="S59" s="107"/>
      <c r="U59" s="163">
        <f t="shared" si="7"/>
        <v>0</v>
      </c>
      <c r="V59" s="163">
        <f t="shared" si="8"/>
        <v>0</v>
      </c>
      <c r="X59" s="94">
        <f>V59*IF(AND(F59&lt;&gt;"",M59&gt;0),M59*VLOOKUP(F59,Llistes!$C$28:$E$30,3,FALSE),0)</f>
        <v>0</v>
      </c>
      <c r="Y59" s="94">
        <f>V59*IF(AND(H59&lt;&gt;"",M59&gt;0),M59*VLOOKUP(H59,Llistes!$C$69:$E$72,3,FALSE),0)</f>
        <v>0</v>
      </c>
      <c r="Z59" s="94">
        <f>V59*IF(AND(I59&lt;&gt;"",M59&gt;0),M59*VLOOKUP(I59,Llistes!$D$59:$E$61,2,FALSE),0)</f>
        <v>0</v>
      </c>
      <c r="AA59" s="94">
        <f>V59*IF(AND(J59&lt;&gt;"",M59&gt;0),M59*VLOOKUP(J59,Llistes!$D$64:$E$66,2,FALSE),0)</f>
        <v>0</v>
      </c>
      <c r="AB59" s="94">
        <f>V59*IF(AND(K59&lt;&gt;"",M59&gt;0),M59*VLOOKUP(K59,Llistes!$D$51:$E$52,2,FALSE),0)</f>
        <v>0</v>
      </c>
      <c r="AC59" s="94">
        <f>V59*IF(AND(L59&lt;&gt;"",M59&gt;0),M59*VLOOKUP(L59,Llistes!$D$55:$E$56,2,FALSE),0)</f>
        <v>0</v>
      </c>
      <c r="AD59" s="148">
        <f t="shared" si="9"/>
        <v>0</v>
      </c>
      <c r="AF59" s="112">
        <f t="shared" si="10"/>
        <v>0</v>
      </c>
      <c r="AH59" s="112">
        <f>IF(F59="Altres",IF(H59="",0,VLOOKUP(H59,Llistes!$C$69:$G$72,5)),0)</f>
        <v>0</v>
      </c>
      <c r="AI59" s="112">
        <f t="shared" si="11"/>
        <v>0</v>
      </c>
      <c r="AJ59" s="112">
        <f t="shared" si="12"/>
        <v>0</v>
      </c>
      <c r="AL59" s="113">
        <f t="shared" si="13"/>
        <v>0</v>
      </c>
      <c r="AM59" s="113">
        <f t="shared" si="14"/>
        <v>0</v>
      </c>
      <c r="AN59" s="113">
        <f t="shared" si="15"/>
        <v>0</v>
      </c>
      <c r="AO59" s="113">
        <f t="shared" si="16"/>
        <v>0</v>
      </c>
      <c r="AP59" s="113">
        <f t="shared" si="17"/>
        <v>0</v>
      </c>
      <c r="AQ59" s="113">
        <f t="shared" si="18"/>
        <v>0</v>
      </c>
      <c r="AS59" s="113">
        <f t="shared" si="19"/>
        <v>0</v>
      </c>
    </row>
    <row r="60" spans="3:45" x14ac:dyDescent="0.25">
      <c r="C60" s="114"/>
      <c r="D60" s="133"/>
      <c r="E60" s="128"/>
      <c r="F60" s="126"/>
      <c r="G60" s="127"/>
      <c r="H60" s="127"/>
      <c r="I60" s="126"/>
      <c r="J60" s="126"/>
      <c r="K60" s="126"/>
      <c r="L60" s="126"/>
      <c r="M60" s="138"/>
      <c r="N60" s="251">
        <f t="shared" si="4"/>
        <v>0</v>
      </c>
      <c r="O60" s="115">
        <f t="shared" si="5"/>
        <v>0</v>
      </c>
      <c r="P60" s="248">
        <f t="shared" si="6"/>
        <v>0</v>
      </c>
      <c r="Q60" s="254"/>
      <c r="R60" s="253"/>
      <c r="S60" s="107"/>
      <c r="U60" s="163">
        <f t="shared" si="7"/>
        <v>0</v>
      </c>
      <c r="V60" s="163">
        <f t="shared" si="8"/>
        <v>0</v>
      </c>
      <c r="X60" s="94">
        <f>V60*IF(AND(F60&lt;&gt;"",M60&gt;0),M60*VLOOKUP(F60,Llistes!$C$28:$E$30,3,FALSE),0)</f>
        <v>0</v>
      </c>
      <c r="Y60" s="94">
        <f>V60*IF(AND(H60&lt;&gt;"",M60&gt;0),M60*VLOOKUP(H60,Llistes!$C$69:$E$72,3,FALSE),0)</f>
        <v>0</v>
      </c>
      <c r="Z60" s="94">
        <f>V60*IF(AND(I60&lt;&gt;"",M60&gt;0),M60*VLOOKUP(I60,Llistes!$D$59:$E$61,2,FALSE),0)</f>
        <v>0</v>
      </c>
      <c r="AA60" s="94">
        <f>V60*IF(AND(J60&lt;&gt;"",M60&gt;0),M60*VLOOKUP(J60,Llistes!$D$64:$E$66,2,FALSE),0)</f>
        <v>0</v>
      </c>
      <c r="AB60" s="94">
        <f>V60*IF(AND(K60&lt;&gt;"",M60&gt;0),M60*VLOOKUP(K60,Llistes!$D$51:$E$52,2,FALSE),0)</f>
        <v>0</v>
      </c>
      <c r="AC60" s="94">
        <f>V60*IF(AND(L60&lt;&gt;"",M60&gt;0),M60*VLOOKUP(L60,Llistes!$D$55:$E$56,2,FALSE),0)</f>
        <v>0</v>
      </c>
      <c r="AD60" s="148">
        <f t="shared" si="9"/>
        <v>0</v>
      </c>
      <c r="AF60" s="112">
        <f t="shared" si="10"/>
        <v>0</v>
      </c>
      <c r="AH60" s="112">
        <f>IF(F60="Altres",IF(H60="",0,VLOOKUP(H60,Llistes!$C$69:$G$72,5)),0)</f>
        <v>0</v>
      </c>
      <c r="AI60" s="112">
        <f t="shared" si="11"/>
        <v>0</v>
      </c>
      <c r="AJ60" s="112">
        <f t="shared" si="12"/>
        <v>0</v>
      </c>
      <c r="AL60" s="113">
        <f t="shared" si="13"/>
        <v>0</v>
      </c>
      <c r="AM60" s="113">
        <f t="shared" si="14"/>
        <v>0</v>
      </c>
      <c r="AN60" s="113">
        <f t="shared" si="15"/>
        <v>0</v>
      </c>
      <c r="AO60" s="113">
        <f t="shared" si="16"/>
        <v>0</v>
      </c>
      <c r="AP60" s="113">
        <f t="shared" si="17"/>
        <v>0</v>
      </c>
      <c r="AQ60" s="113">
        <f t="shared" si="18"/>
        <v>0</v>
      </c>
      <c r="AS60" s="113">
        <f t="shared" si="19"/>
        <v>0</v>
      </c>
    </row>
    <row r="61" spans="3:45" x14ac:dyDescent="0.25">
      <c r="C61" s="114"/>
      <c r="D61" s="133"/>
      <c r="E61" s="128"/>
      <c r="F61" s="126"/>
      <c r="G61" s="127"/>
      <c r="H61" s="127"/>
      <c r="I61" s="126"/>
      <c r="J61" s="126"/>
      <c r="K61" s="126"/>
      <c r="L61" s="126"/>
      <c r="M61" s="138"/>
      <c r="N61" s="251">
        <f t="shared" si="4"/>
        <v>0</v>
      </c>
      <c r="O61" s="115">
        <f t="shared" si="5"/>
        <v>0</v>
      </c>
      <c r="P61" s="248">
        <f t="shared" si="6"/>
        <v>0</v>
      </c>
      <c r="Q61" s="254"/>
      <c r="R61" s="253"/>
      <c r="S61" s="107"/>
      <c r="U61" s="163">
        <f t="shared" si="7"/>
        <v>0</v>
      </c>
      <c r="V61" s="163">
        <f t="shared" si="8"/>
        <v>0</v>
      </c>
      <c r="X61" s="94">
        <f>V61*IF(AND(F61&lt;&gt;"",M61&gt;0),M61*VLOOKUP(F61,Llistes!$C$28:$E$30,3,FALSE),0)</f>
        <v>0</v>
      </c>
      <c r="Y61" s="94">
        <f>V61*IF(AND(H61&lt;&gt;"",M61&gt;0),M61*VLOOKUP(H61,Llistes!$C$69:$E$72,3,FALSE),0)</f>
        <v>0</v>
      </c>
      <c r="Z61" s="94">
        <f>V61*IF(AND(I61&lt;&gt;"",M61&gt;0),M61*VLOOKUP(I61,Llistes!$D$59:$E$61,2,FALSE),0)</f>
        <v>0</v>
      </c>
      <c r="AA61" s="94">
        <f>V61*IF(AND(J61&lt;&gt;"",M61&gt;0),M61*VLOOKUP(J61,Llistes!$D$64:$E$66,2,FALSE),0)</f>
        <v>0</v>
      </c>
      <c r="AB61" s="94">
        <f>V61*IF(AND(K61&lt;&gt;"",M61&gt;0),M61*VLOOKUP(K61,Llistes!$D$51:$E$52,2,FALSE),0)</f>
        <v>0</v>
      </c>
      <c r="AC61" s="94">
        <f>V61*IF(AND(L61&lt;&gt;"",M61&gt;0),M61*VLOOKUP(L61,Llistes!$D$55:$E$56,2,FALSE),0)</f>
        <v>0</v>
      </c>
      <c r="AD61" s="148">
        <f t="shared" si="9"/>
        <v>0</v>
      </c>
      <c r="AF61" s="112">
        <f t="shared" si="10"/>
        <v>0</v>
      </c>
      <c r="AH61" s="112">
        <f>IF(F61="Altres",IF(H61="",0,VLOOKUP(H61,Llistes!$C$69:$G$72,5)),0)</f>
        <v>0</v>
      </c>
      <c r="AI61" s="112">
        <f t="shared" si="11"/>
        <v>0</v>
      </c>
      <c r="AJ61" s="112">
        <f t="shared" si="12"/>
        <v>0</v>
      </c>
      <c r="AL61" s="113">
        <f t="shared" si="13"/>
        <v>0</v>
      </c>
      <c r="AM61" s="113">
        <f t="shared" si="14"/>
        <v>0</v>
      </c>
      <c r="AN61" s="113">
        <f t="shared" si="15"/>
        <v>0</v>
      </c>
      <c r="AO61" s="113">
        <f t="shared" si="16"/>
        <v>0</v>
      </c>
      <c r="AP61" s="113">
        <f t="shared" si="17"/>
        <v>0</v>
      </c>
      <c r="AQ61" s="113">
        <f t="shared" si="18"/>
        <v>0</v>
      </c>
      <c r="AS61" s="113">
        <f t="shared" si="19"/>
        <v>0</v>
      </c>
    </row>
    <row r="62" spans="3:45" x14ac:dyDescent="0.25">
      <c r="C62" s="114"/>
      <c r="D62" s="133"/>
      <c r="E62" s="128"/>
      <c r="F62" s="126"/>
      <c r="G62" s="127"/>
      <c r="H62" s="127"/>
      <c r="I62" s="126"/>
      <c r="J62" s="126"/>
      <c r="K62" s="126"/>
      <c r="L62" s="126"/>
      <c r="M62" s="138"/>
      <c r="N62" s="251">
        <f t="shared" si="4"/>
        <v>0</v>
      </c>
      <c r="O62" s="115">
        <f t="shared" si="5"/>
        <v>0</v>
      </c>
      <c r="P62" s="248">
        <f t="shared" si="6"/>
        <v>0</v>
      </c>
      <c r="Q62" s="254"/>
      <c r="R62" s="253"/>
      <c r="S62" s="107"/>
      <c r="U62" s="163">
        <f t="shared" si="7"/>
        <v>0</v>
      </c>
      <c r="V62" s="163">
        <f t="shared" si="8"/>
        <v>0</v>
      </c>
      <c r="X62" s="94">
        <f>V62*IF(AND(F62&lt;&gt;"",M62&gt;0),M62*VLOOKUP(F62,Llistes!$C$28:$E$30,3,FALSE),0)</f>
        <v>0</v>
      </c>
      <c r="Y62" s="94">
        <f>V62*IF(AND(H62&lt;&gt;"",M62&gt;0),M62*VLOOKUP(H62,Llistes!$C$69:$E$72,3,FALSE),0)</f>
        <v>0</v>
      </c>
      <c r="Z62" s="94">
        <f>V62*IF(AND(I62&lt;&gt;"",M62&gt;0),M62*VLOOKUP(I62,Llistes!$D$59:$E$61,2,FALSE),0)</f>
        <v>0</v>
      </c>
      <c r="AA62" s="94">
        <f>V62*IF(AND(J62&lt;&gt;"",M62&gt;0),M62*VLOOKUP(J62,Llistes!$D$64:$E$66,2,FALSE),0)</f>
        <v>0</v>
      </c>
      <c r="AB62" s="94">
        <f>V62*IF(AND(K62&lt;&gt;"",M62&gt;0),M62*VLOOKUP(K62,Llistes!$D$51:$E$52,2,FALSE),0)</f>
        <v>0</v>
      </c>
      <c r="AC62" s="94">
        <f>V62*IF(AND(L62&lt;&gt;"",M62&gt;0),M62*VLOOKUP(L62,Llistes!$D$55:$E$56,2,FALSE),0)</f>
        <v>0</v>
      </c>
      <c r="AD62" s="148">
        <f t="shared" si="9"/>
        <v>0</v>
      </c>
      <c r="AF62" s="112">
        <f t="shared" si="10"/>
        <v>0</v>
      </c>
      <c r="AH62" s="112">
        <f>IF(F62="Altres",IF(H62="",0,VLOOKUP(H62,Llistes!$C$69:$G$72,5)),0)</f>
        <v>0</v>
      </c>
      <c r="AI62" s="112">
        <f t="shared" si="11"/>
        <v>0</v>
      </c>
      <c r="AJ62" s="112">
        <f t="shared" si="12"/>
        <v>0</v>
      </c>
      <c r="AL62" s="113">
        <f t="shared" si="13"/>
        <v>0</v>
      </c>
      <c r="AM62" s="113">
        <f t="shared" si="14"/>
        <v>0</v>
      </c>
      <c r="AN62" s="113">
        <f t="shared" si="15"/>
        <v>0</v>
      </c>
      <c r="AO62" s="113">
        <f t="shared" si="16"/>
        <v>0</v>
      </c>
      <c r="AP62" s="113">
        <f t="shared" si="17"/>
        <v>0</v>
      </c>
      <c r="AQ62" s="113">
        <f t="shared" si="18"/>
        <v>0</v>
      </c>
      <c r="AS62" s="113">
        <f t="shared" si="19"/>
        <v>0</v>
      </c>
    </row>
    <row r="63" spans="3:45" x14ac:dyDescent="0.25">
      <c r="C63" s="114"/>
      <c r="D63" s="133"/>
      <c r="E63" s="128"/>
      <c r="F63" s="126"/>
      <c r="G63" s="127"/>
      <c r="H63" s="127"/>
      <c r="I63" s="126"/>
      <c r="J63" s="126"/>
      <c r="K63" s="126"/>
      <c r="L63" s="126"/>
      <c r="M63" s="138"/>
      <c r="N63" s="251">
        <f t="shared" si="4"/>
        <v>0</v>
      </c>
      <c r="O63" s="115">
        <f t="shared" si="5"/>
        <v>0</v>
      </c>
      <c r="P63" s="248">
        <f t="shared" si="6"/>
        <v>0</v>
      </c>
      <c r="Q63" s="254"/>
      <c r="R63" s="253"/>
      <c r="S63" s="107"/>
      <c r="U63" s="163">
        <f t="shared" si="7"/>
        <v>0</v>
      </c>
      <c r="V63" s="163">
        <f t="shared" si="8"/>
        <v>0</v>
      </c>
      <c r="X63" s="94">
        <f>V63*IF(AND(F63&lt;&gt;"",M63&gt;0),M63*VLOOKUP(F63,Llistes!$C$28:$E$30,3,FALSE),0)</f>
        <v>0</v>
      </c>
      <c r="Y63" s="94">
        <f>V63*IF(AND(H63&lt;&gt;"",M63&gt;0),M63*VLOOKUP(H63,Llistes!$C$69:$E$72,3,FALSE),0)</f>
        <v>0</v>
      </c>
      <c r="Z63" s="94">
        <f>V63*IF(AND(I63&lt;&gt;"",M63&gt;0),M63*VLOOKUP(I63,Llistes!$D$59:$E$61,2,FALSE),0)</f>
        <v>0</v>
      </c>
      <c r="AA63" s="94">
        <f>V63*IF(AND(J63&lt;&gt;"",M63&gt;0),M63*VLOOKUP(J63,Llistes!$D$64:$E$66,2,FALSE),0)</f>
        <v>0</v>
      </c>
      <c r="AB63" s="94">
        <f>V63*IF(AND(K63&lt;&gt;"",M63&gt;0),M63*VLOOKUP(K63,Llistes!$D$51:$E$52,2,FALSE),0)</f>
        <v>0</v>
      </c>
      <c r="AC63" s="94">
        <f>V63*IF(AND(L63&lt;&gt;"",M63&gt;0),M63*VLOOKUP(L63,Llistes!$D$55:$E$56,2,FALSE),0)</f>
        <v>0</v>
      </c>
      <c r="AD63" s="148">
        <f t="shared" si="9"/>
        <v>0</v>
      </c>
      <c r="AF63" s="112">
        <f t="shared" si="10"/>
        <v>0</v>
      </c>
      <c r="AH63" s="112">
        <f>IF(F63="Altres",IF(H63="",0,VLOOKUP(H63,Llistes!$C$69:$G$72,5)),0)</f>
        <v>0</v>
      </c>
      <c r="AI63" s="112">
        <f t="shared" si="11"/>
        <v>0</v>
      </c>
      <c r="AJ63" s="112">
        <f t="shared" si="12"/>
        <v>0</v>
      </c>
      <c r="AL63" s="113">
        <f t="shared" si="13"/>
        <v>0</v>
      </c>
      <c r="AM63" s="113">
        <f t="shared" si="14"/>
        <v>0</v>
      </c>
      <c r="AN63" s="113">
        <f t="shared" si="15"/>
        <v>0</v>
      </c>
      <c r="AO63" s="113">
        <f t="shared" si="16"/>
        <v>0</v>
      </c>
      <c r="AP63" s="113">
        <f t="shared" si="17"/>
        <v>0</v>
      </c>
      <c r="AQ63" s="113">
        <f t="shared" si="18"/>
        <v>0</v>
      </c>
      <c r="AS63" s="113">
        <f t="shared" si="19"/>
        <v>0</v>
      </c>
    </row>
    <row r="64" spans="3:45" x14ac:dyDescent="0.25">
      <c r="C64" s="114"/>
      <c r="D64" s="133"/>
      <c r="E64" s="128"/>
      <c r="F64" s="126"/>
      <c r="G64" s="127"/>
      <c r="H64" s="127"/>
      <c r="I64" s="126"/>
      <c r="J64" s="126"/>
      <c r="K64" s="126"/>
      <c r="L64" s="126"/>
      <c r="M64" s="138"/>
      <c r="N64" s="251">
        <f t="shared" si="4"/>
        <v>0</v>
      </c>
      <c r="O64" s="115">
        <f t="shared" si="5"/>
        <v>0</v>
      </c>
      <c r="P64" s="248">
        <f t="shared" si="6"/>
        <v>0</v>
      </c>
      <c r="Q64" s="254"/>
      <c r="R64" s="253"/>
      <c r="S64" s="107"/>
      <c r="U64" s="163">
        <f t="shared" si="7"/>
        <v>0</v>
      </c>
      <c r="V64" s="163">
        <f t="shared" si="8"/>
        <v>0</v>
      </c>
      <c r="X64" s="94">
        <f>V64*IF(AND(F64&lt;&gt;"",M64&gt;0),M64*VLOOKUP(F64,Llistes!$C$28:$E$30,3,FALSE),0)</f>
        <v>0</v>
      </c>
      <c r="Y64" s="94">
        <f>V64*IF(AND(H64&lt;&gt;"",M64&gt;0),M64*VLOOKUP(H64,Llistes!$C$69:$E$72,3,FALSE),0)</f>
        <v>0</v>
      </c>
      <c r="Z64" s="94">
        <f>V64*IF(AND(I64&lt;&gt;"",M64&gt;0),M64*VLOOKUP(I64,Llistes!$D$59:$E$61,2,FALSE),0)</f>
        <v>0</v>
      </c>
      <c r="AA64" s="94">
        <f>V64*IF(AND(J64&lt;&gt;"",M64&gt;0),M64*VLOOKUP(J64,Llistes!$D$64:$E$66,2,FALSE),0)</f>
        <v>0</v>
      </c>
      <c r="AB64" s="94">
        <f>V64*IF(AND(K64&lt;&gt;"",M64&gt;0),M64*VLOOKUP(K64,Llistes!$D$51:$E$52,2,FALSE),0)</f>
        <v>0</v>
      </c>
      <c r="AC64" s="94">
        <f>V64*IF(AND(L64&lt;&gt;"",M64&gt;0),M64*VLOOKUP(L64,Llistes!$D$55:$E$56,2,FALSE),0)</f>
        <v>0</v>
      </c>
      <c r="AD64" s="148">
        <f t="shared" si="9"/>
        <v>0</v>
      </c>
      <c r="AF64" s="112">
        <f t="shared" si="10"/>
        <v>0</v>
      </c>
      <c r="AH64" s="112">
        <f>IF(F64="Altres",IF(H64="",0,VLOOKUP(H64,Llistes!$C$69:$G$72,5)),0)</f>
        <v>0</v>
      </c>
      <c r="AI64" s="112">
        <f t="shared" si="11"/>
        <v>0</v>
      </c>
      <c r="AJ64" s="112">
        <f t="shared" si="12"/>
        <v>0</v>
      </c>
      <c r="AL64" s="113">
        <f t="shared" si="13"/>
        <v>0</v>
      </c>
      <c r="AM64" s="113">
        <f t="shared" si="14"/>
        <v>0</v>
      </c>
      <c r="AN64" s="113">
        <f t="shared" si="15"/>
        <v>0</v>
      </c>
      <c r="AO64" s="113">
        <f t="shared" si="16"/>
        <v>0</v>
      </c>
      <c r="AP64" s="113">
        <f t="shared" si="17"/>
        <v>0</v>
      </c>
      <c r="AQ64" s="113">
        <f t="shared" si="18"/>
        <v>0</v>
      </c>
      <c r="AS64" s="113">
        <f t="shared" si="19"/>
        <v>0</v>
      </c>
    </row>
    <row r="65" spans="3:45" x14ac:dyDescent="0.25">
      <c r="C65" s="114"/>
      <c r="D65" s="133"/>
      <c r="E65" s="128"/>
      <c r="F65" s="126"/>
      <c r="G65" s="127"/>
      <c r="H65" s="127"/>
      <c r="I65" s="126"/>
      <c r="J65" s="126"/>
      <c r="K65" s="126"/>
      <c r="L65" s="126"/>
      <c r="M65" s="138"/>
      <c r="N65" s="251">
        <f t="shared" si="4"/>
        <v>0</v>
      </c>
      <c r="O65" s="115">
        <f t="shared" si="5"/>
        <v>0</v>
      </c>
      <c r="P65" s="248">
        <f t="shared" si="6"/>
        <v>0</v>
      </c>
      <c r="Q65" s="254"/>
      <c r="R65" s="253"/>
      <c r="S65" s="107"/>
      <c r="U65" s="163">
        <f t="shared" si="7"/>
        <v>0</v>
      </c>
      <c r="V65" s="163">
        <f t="shared" si="8"/>
        <v>0</v>
      </c>
      <c r="X65" s="94">
        <f>V65*IF(AND(F65&lt;&gt;"",M65&gt;0),M65*VLOOKUP(F65,Llistes!$C$28:$E$30,3,FALSE),0)</f>
        <v>0</v>
      </c>
      <c r="Y65" s="94">
        <f>V65*IF(AND(H65&lt;&gt;"",M65&gt;0),M65*VLOOKUP(H65,Llistes!$C$69:$E$72,3,FALSE),0)</f>
        <v>0</v>
      </c>
      <c r="Z65" s="94">
        <f>V65*IF(AND(I65&lt;&gt;"",M65&gt;0),M65*VLOOKUP(I65,Llistes!$D$59:$E$61,2,FALSE),0)</f>
        <v>0</v>
      </c>
      <c r="AA65" s="94">
        <f>V65*IF(AND(J65&lt;&gt;"",M65&gt;0),M65*VLOOKUP(J65,Llistes!$D$64:$E$66,2,FALSE),0)</f>
        <v>0</v>
      </c>
      <c r="AB65" s="94">
        <f>V65*IF(AND(K65&lt;&gt;"",M65&gt;0),M65*VLOOKUP(K65,Llistes!$D$51:$E$52,2,FALSE),0)</f>
        <v>0</v>
      </c>
      <c r="AC65" s="94">
        <f>V65*IF(AND(L65&lt;&gt;"",M65&gt;0),M65*VLOOKUP(L65,Llistes!$D$55:$E$56,2,FALSE),0)</f>
        <v>0</v>
      </c>
      <c r="AD65" s="148">
        <f t="shared" si="9"/>
        <v>0</v>
      </c>
      <c r="AF65" s="112">
        <f t="shared" si="10"/>
        <v>0</v>
      </c>
      <c r="AH65" s="112">
        <f>IF(F65="Altres",IF(H65="",0,VLOOKUP(H65,Llistes!$C$69:$G$72,5)),0)</f>
        <v>0</v>
      </c>
      <c r="AI65" s="112">
        <f t="shared" si="11"/>
        <v>0</v>
      </c>
      <c r="AJ65" s="112">
        <f t="shared" si="12"/>
        <v>0</v>
      </c>
      <c r="AL65" s="113">
        <f t="shared" si="13"/>
        <v>0</v>
      </c>
      <c r="AM65" s="113">
        <f t="shared" si="14"/>
        <v>0</v>
      </c>
      <c r="AN65" s="113">
        <f t="shared" si="15"/>
        <v>0</v>
      </c>
      <c r="AO65" s="113">
        <f t="shared" si="16"/>
        <v>0</v>
      </c>
      <c r="AP65" s="113">
        <f t="shared" si="17"/>
        <v>0</v>
      </c>
      <c r="AQ65" s="113">
        <f t="shared" si="18"/>
        <v>0</v>
      </c>
      <c r="AS65" s="113">
        <f t="shared" si="19"/>
        <v>0</v>
      </c>
    </row>
    <row r="66" spans="3:45" x14ac:dyDescent="0.25">
      <c r="C66" s="114"/>
      <c r="D66" s="133"/>
      <c r="E66" s="128"/>
      <c r="F66" s="126"/>
      <c r="G66" s="127"/>
      <c r="H66" s="127"/>
      <c r="I66" s="126"/>
      <c r="J66" s="126"/>
      <c r="K66" s="126"/>
      <c r="L66" s="126"/>
      <c r="M66" s="138"/>
      <c r="N66" s="251">
        <f t="shared" si="4"/>
        <v>0</v>
      </c>
      <c r="O66" s="115">
        <f t="shared" si="5"/>
        <v>0</v>
      </c>
      <c r="P66" s="248">
        <f t="shared" si="6"/>
        <v>0</v>
      </c>
      <c r="Q66" s="254"/>
      <c r="R66" s="253"/>
      <c r="S66" s="107"/>
      <c r="U66" s="163">
        <f t="shared" si="7"/>
        <v>0</v>
      </c>
      <c r="V66" s="163">
        <f t="shared" si="8"/>
        <v>0</v>
      </c>
      <c r="X66" s="94">
        <f>V66*IF(AND(F66&lt;&gt;"",M66&gt;0),M66*VLOOKUP(F66,Llistes!$C$28:$E$30,3,FALSE),0)</f>
        <v>0</v>
      </c>
      <c r="Y66" s="94">
        <f>V66*IF(AND(H66&lt;&gt;"",M66&gt;0),M66*VLOOKUP(H66,Llistes!$C$69:$E$72,3,FALSE),0)</f>
        <v>0</v>
      </c>
      <c r="Z66" s="94">
        <f>V66*IF(AND(I66&lt;&gt;"",M66&gt;0),M66*VLOOKUP(I66,Llistes!$D$59:$E$61,2,FALSE),0)</f>
        <v>0</v>
      </c>
      <c r="AA66" s="94">
        <f>V66*IF(AND(J66&lt;&gt;"",M66&gt;0),M66*VLOOKUP(J66,Llistes!$D$64:$E$66,2,FALSE),0)</f>
        <v>0</v>
      </c>
      <c r="AB66" s="94">
        <f>V66*IF(AND(K66&lt;&gt;"",M66&gt;0),M66*VLOOKUP(K66,Llistes!$D$51:$E$52,2,FALSE),0)</f>
        <v>0</v>
      </c>
      <c r="AC66" s="94">
        <f>V66*IF(AND(L66&lt;&gt;"",M66&gt;0),M66*VLOOKUP(L66,Llistes!$D$55:$E$56,2,FALSE),0)</f>
        <v>0</v>
      </c>
      <c r="AD66" s="148">
        <f t="shared" si="9"/>
        <v>0</v>
      </c>
      <c r="AF66" s="112">
        <f t="shared" si="10"/>
        <v>0</v>
      </c>
      <c r="AH66" s="112">
        <f>IF(F66="Altres",IF(H66="",0,VLOOKUP(H66,Llistes!$C$69:$G$72,5)),0)</f>
        <v>0</v>
      </c>
      <c r="AI66" s="112">
        <f t="shared" si="11"/>
        <v>0</v>
      </c>
      <c r="AJ66" s="112">
        <f t="shared" si="12"/>
        <v>0</v>
      </c>
      <c r="AL66" s="113">
        <f t="shared" si="13"/>
        <v>0</v>
      </c>
      <c r="AM66" s="113">
        <f t="shared" si="14"/>
        <v>0</v>
      </c>
      <c r="AN66" s="113">
        <f t="shared" si="15"/>
        <v>0</v>
      </c>
      <c r="AO66" s="113">
        <f t="shared" si="16"/>
        <v>0</v>
      </c>
      <c r="AP66" s="113">
        <f t="shared" si="17"/>
        <v>0</v>
      </c>
      <c r="AQ66" s="113">
        <f t="shared" si="18"/>
        <v>0</v>
      </c>
      <c r="AS66" s="113">
        <f t="shared" si="19"/>
        <v>0</v>
      </c>
    </row>
    <row r="67" spans="3:45" x14ac:dyDescent="0.25">
      <c r="C67" s="114"/>
      <c r="D67" s="133"/>
      <c r="E67" s="128"/>
      <c r="F67" s="126"/>
      <c r="G67" s="127"/>
      <c r="H67" s="127"/>
      <c r="I67" s="126"/>
      <c r="J67" s="126"/>
      <c r="K67" s="126"/>
      <c r="L67" s="126"/>
      <c r="M67" s="138"/>
      <c r="N67" s="251">
        <f t="shared" si="4"/>
        <v>0</v>
      </c>
      <c r="O67" s="115">
        <f t="shared" si="5"/>
        <v>0</v>
      </c>
      <c r="P67" s="248">
        <f t="shared" si="6"/>
        <v>0</v>
      </c>
      <c r="Q67" s="254"/>
      <c r="R67" s="253"/>
      <c r="S67" s="107"/>
      <c r="U67" s="163">
        <f t="shared" si="7"/>
        <v>0</v>
      </c>
      <c r="V67" s="163">
        <f t="shared" si="8"/>
        <v>0</v>
      </c>
      <c r="X67" s="94">
        <f>V67*IF(AND(F67&lt;&gt;"",M67&gt;0),M67*VLOOKUP(F67,Llistes!$C$28:$E$30,3,FALSE),0)</f>
        <v>0</v>
      </c>
      <c r="Y67" s="94">
        <f>V67*IF(AND(H67&lt;&gt;"",M67&gt;0),M67*VLOOKUP(H67,Llistes!$C$69:$E$72,3,FALSE),0)</f>
        <v>0</v>
      </c>
      <c r="Z67" s="94">
        <f>V67*IF(AND(I67&lt;&gt;"",M67&gt;0),M67*VLOOKUP(I67,Llistes!$D$59:$E$61,2,FALSE),0)</f>
        <v>0</v>
      </c>
      <c r="AA67" s="94">
        <f>V67*IF(AND(J67&lt;&gt;"",M67&gt;0),M67*VLOOKUP(J67,Llistes!$D$64:$E$66,2,FALSE),0)</f>
        <v>0</v>
      </c>
      <c r="AB67" s="94">
        <f>V67*IF(AND(K67&lt;&gt;"",M67&gt;0),M67*VLOOKUP(K67,Llistes!$D$51:$E$52,2,FALSE),0)</f>
        <v>0</v>
      </c>
      <c r="AC67" s="94">
        <f>V67*IF(AND(L67&lt;&gt;"",M67&gt;0),M67*VLOOKUP(L67,Llistes!$D$55:$E$56,2,FALSE),0)</f>
        <v>0</v>
      </c>
      <c r="AD67" s="148">
        <f t="shared" si="9"/>
        <v>0</v>
      </c>
      <c r="AF67" s="112">
        <f t="shared" si="10"/>
        <v>0</v>
      </c>
      <c r="AH67" s="112">
        <f>IF(F67="Altres",IF(H67="",0,VLOOKUP(H67,Llistes!$C$69:$G$72,5)),0)</f>
        <v>0</v>
      </c>
      <c r="AI67" s="112">
        <f t="shared" si="11"/>
        <v>0</v>
      </c>
      <c r="AJ67" s="112">
        <f t="shared" si="12"/>
        <v>0</v>
      </c>
      <c r="AL67" s="113">
        <f t="shared" si="13"/>
        <v>0</v>
      </c>
      <c r="AM67" s="113">
        <f t="shared" si="14"/>
        <v>0</v>
      </c>
      <c r="AN67" s="113">
        <f t="shared" si="15"/>
        <v>0</v>
      </c>
      <c r="AO67" s="113">
        <f t="shared" si="16"/>
        <v>0</v>
      </c>
      <c r="AP67" s="113">
        <f t="shared" si="17"/>
        <v>0</v>
      </c>
      <c r="AQ67" s="113">
        <f t="shared" si="18"/>
        <v>0</v>
      </c>
      <c r="AS67" s="113">
        <f t="shared" si="19"/>
        <v>0</v>
      </c>
    </row>
    <row r="68" spans="3:45" x14ac:dyDescent="0.25">
      <c r="C68" s="114"/>
      <c r="D68" s="133"/>
      <c r="E68" s="128"/>
      <c r="F68" s="126"/>
      <c r="G68" s="127"/>
      <c r="H68" s="127"/>
      <c r="I68" s="126"/>
      <c r="J68" s="126"/>
      <c r="K68" s="126"/>
      <c r="L68" s="126"/>
      <c r="M68" s="138"/>
      <c r="N68" s="251">
        <f t="shared" si="4"/>
        <v>0</v>
      </c>
      <c r="O68" s="115">
        <f t="shared" si="5"/>
        <v>0</v>
      </c>
      <c r="P68" s="248">
        <f t="shared" si="6"/>
        <v>0</v>
      </c>
      <c r="Q68" s="254"/>
      <c r="R68" s="253"/>
      <c r="S68" s="107"/>
      <c r="U68" s="163">
        <f t="shared" si="7"/>
        <v>0</v>
      </c>
      <c r="V68" s="163">
        <f t="shared" si="8"/>
        <v>0</v>
      </c>
      <c r="X68" s="94">
        <f>V68*IF(AND(F68&lt;&gt;"",M68&gt;0),M68*VLOOKUP(F68,Llistes!$C$28:$E$30,3,FALSE),0)</f>
        <v>0</v>
      </c>
      <c r="Y68" s="94">
        <f>V68*IF(AND(H68&lt;&gt;"",M68&gt;0),M68*VLOOKUP(H68,Llistes!$C$69:$E$72,3,FALSE),0)</f>
        <v>0</v>
      </c>
      <c r="Z68" s="94">
        <f>V68*IF(AND(I68&lt;&gt;"",M68&gt;0),M68*VLOOKUP(I68,Llistes!$D$59:$E$61,2,FALSE),0)</f>
        <v>0</v>
      </c>
      <c r="AA68" s="94">
        <f>V68*IF(AND(J68&lt;&gt;"",M68&gt;0),M68*VLOOKUP(J68,Llistes!$D$64:$E$66,2,FALSE),0)</f>
        <v>0</v>
      </c>
      <c r="AB68" s="94">
        <f>V68*IF(AND(K68&lt;&gt;"",M68&gt;0),M68*VLOOKUP(K68,Llistes!$D$51:$E$52,2,FALSE),0)</f>
        <v>0</v>
      </c>
      <c r="AC68" s="94">
        <f>V68*IF(AND(L68&lt;&gt;"",M68&gt;0),M68*VLOOKUP(L68,Llistes!$D$55:$E$56,2,FALSE),0)</f>
        <v>0</v>
      </c>
      <c r="AD68" s="148">
        <f t="shared" si="9"/>
        <v>0</v>
      </c>
      <c r="AF68" s="112">
        <f t="shared" si="10"/>
        <v>0</v>
      </c>
      <c r="AH68" s="112">
        <f>IF(F68="Altres",IF(H68="",0,VLOOKUP(H68,Llistes!$C$69:$G$72,5)),0)</f>
        <v>0</v>
      </c>
      <c r="AI68" s="112">
        <f t="shared" si="11"/>
        <v>0</v>
      </c>
      <c r="AJ68" s="112">
        <f t="shared" si="12"/>
        <v>0</v>
      </c>
      <c r="AL68" s="113">
        <f t="shared" si="13"/>
        <v>0</v>
      </c>
      <c r="AM68" s="113">
        <f t="shared" si="14"/>
        <v>0</v>
      </c>
      <c r="AN68" s="113">
        <f t="shared" si="15"/>
        <v>0</v>
      </c>
      <c r="AO68" s="113">
        <f t="shared" si="16"/>
        <v>0</v>
      </c>
      <c r="AP68" s="113">
        <f t="shared" si="17"/>
        <v>0</v>
      </c>
      <c r="AQ68" s="113">
        <f t="shared" si="18"/>
        <v>0</v>
      </c>
      <c r="AS68" s="113">
        <f t="shared" si="19"/>
        <v>0</v>
      </c>
    </row>
    <row r="69" spans="3:45" x14ac:dyDescent="0.25">
      <c r="C69" s="114"/>
      <c r="D69" s="133"/>
      <c r="E69" s="128"/>
      <c r="F69" s="126"/>
      <c r="G69" s="127"/>
      <c r="H69" s="127"/>
      <c r="I69" s="126"/>
      <c r="J69" s="126"/>
      <c r="K69" s="126"/>
      <c r="L69" s="126"/>
      <c r="M69" s="138"/>
      <c r="N69" s="251">
        <f t="shared" si="4"/>
        <v>0</v>
      </c>
      <c r="O69" s="115">
        <f t="shared" si="5"/>
        <v>0</v>
      </c>
      <c r="P69" s="248">
        <f t="shared" si="6"/>
        <v>0</v>
      </c>
      <c r="Q69" s="254"/>
      <c r="R69" s="253"/>
      <c r="S69" s="107"/>
      <c r="U69" s="163">
        <f t="shared" si="7"/>
        <v>0</v>
      </c>
      <c r="V69" s="163">
        <f t="shared" si="8"/>
        <v>0</v>
      </c>
      <c r="X69" s="94">
        <f>V69*IF(AND(F69&lt;&gt;"",M69&gt;0),M69*VLOOKUP(F69,Llistes!$C$28:$E$30,3,FALSE),0)</f>
        <v>0</v>
      </c>
      <c r="Y69" s="94">
        <f>V69*IF(AND(H69&lt;&gt;"",M69&gt;0),M69*VLOOKUP(H69,Llistes!$C$69:$E$72,3,FALSE),0)</f>
        <v>0</v>
      </c>
      <c r="Z69" s="94">
        <f>V69*IF(AND(I69&lt;&gt;"",M69&gt;0),M69*VLOOKUP(I69,Llistes!$D$59:$E$61,2,FALSE),0)</f>
        <v>0</v>
      </c>
      <c r="AA69" s="94">
        <f>V69*IF(AND(J69&lt;&gt;"",M69&gt;0),M69*VLOOKUP(J69,Llistes!$D$64:$E$66,2,FALSE),0)</f>
        <v>0</v>
      </c>
      <c r="AB69" s="94">
        <f>V69*IF(AND(K69&lt;&gt;"",M69&gt;0),M69*VLOOKUP(K69,Llistes!$D$51:$E$52,2,FALSE),0)</f>
        <v>0</v>
      </c>
      <c r="AC69" s="94">
        <f>V69*IF(AND(L69&lt;&gt;"",M69&gt;0),M69*VLOOKUP(L69,Llistes!$D$55:$E$56,2,FALSE),0)</f>
        <v>0</v>
      </c>
      <c r="AD69" s="148">
        <f t="shared" si="9"/>
        <v>0</v>
      </c>
      <c r="AF69" s="112">
        <f t="shared" si="10"/>
        <v>0</v>
      </c>
      <c r="AH69" s="112">
        <f>IF(F69="Altres",IF(H69="",0,VLOOKUP(H69,Llistes!$C$69:$G$72,5)),0)</f>
        <v>0</v>
      </c>
      <c r="AI69" s="112">
        <f t="shared" si="11"/>
        <v>0</v>
      </c>
      <c r="AJ69" s="112">
        <f t="shared" si="12"/>
        <v>0</v>
      </c>
      <c r="AL69" s="113">
        <f t="shared" si="13"/>
        <v>0</v>
      </c>
      <c r="AM69" s="113">
        <f t="shared" si="14"/>
        <v>0</v>
      </c>
      <c r="AN69" s="113">
        <f t="shared" si="15"/>
        <v>0</v>
      </c>
      <c r="AO69" s="113">
        <f t="shared" si="16"/>
        <v>0</v>
      </c>
      <c r="AP69" s="113">
        <f t="shared" si="17"/>
        <v>0</v>
      </c>
      <c r="AQ69" s="113">
        <f t="shared" si="18"/>
        <v>0</v>
      </c>
      <c r="AS69" s="113">
        <f t="shared" si="19"/>
        <v>0</v>
      </c>
    </row>
    <row r="70" spans="3:45" x14ac:dyDescent="0.25">
      <c r="C70" s="114"/>
      <c r="D70" s="133"/>
      <c r="E70" s="128"/>
      <c r="F70" s="126"/>
      <c r="G70" s="127"/>
      <c r="H70" s="127"/>
      <c r="I70" s="126"/>
      <c r="J70" s="126"/>
      <c r="K70" s="126"/>
      <c r="L70" s="126"/>
      <c r="M70" s="138"/>
      <c r="N70" s="251">
        <f t="shared" si="4"/>
        <v>0</v>
      </c>
      <c r="O70" s="115">
        <f t="shared" si="5"/>
        <v>0</v>
      </c>
      <c r="P70" s="248">
        <f t="shared" si="6"/>
        <v>0</v>
      </c>
      <c r="Q70" s="254"/>
      <c r="R70" s="253"/>
      <c r="S70" s="107"/>
      <c r="U70" s="163">
        <f t="shared" si="7"/>
        <v>0</v>
      </c>
      <c r="V70" s="163">
        <f t="shared" si="8"/>
        <v>0</v>
      </c>
      <c r="X70" s="94">
        <f>V70*IF(AND(F70&lt;&gt;"",M70&gt;0),M70*VLOOKUP(F70,Llistes!$C$28:$E$30,3,FALSE),0)</f>
        <v>0</v>
      </c>
      <c r="Y70" s="94">
        <f>V70*IF(AND(H70&lt;&gt;"",M70&gt;0),M70*VLOOKUP(H70,Llistes!$C$69:$E$72,3,FALSE),0)</f>
        <v>0</v>
      </c>
      <c r="Z70" s="94">
        <f>V70*IF(AND(I70&lt;&gt;"",M70&gt;0),M70*VLOOKUP(I70,Llistes!$D$59:$E$61,2,FALSE),0)</f>
        <v>0</v>
      </c>
      <c r="AA70" s="94">
        <f>V70*IF(AND(J70&lt;&gt;"",M70&gt;0),M70*VLOOKUP(J70,Llistes!$D$64:$E$66,2,FALSE),0)</f>
        <v>0</v>
      </c>
      <c r="AB70" s="94">
        <f>V70*IF(AND(K70&lt;&gt;"",M70&gt;0),M70*VLOOKUP(K70,Llistes!$D$51:$E$52,2,FALSE),0)</f>
        <v>0</v>
      </c>
      <c r="AC70" s="94">
        <f>V70*IF(AND(L70&lt;&gt;"",M70&gt;0),M70*VLOOKUP(L70,Llistes!$D$55:$E$56,2,FALSE),0)</f>
        <v>0</v>
      </c>
      <c r="AD70" s="148">
        <f t="shared" si="9"/>
        <v>0</v>
      </c>
      <c r="AF70" s="112">
        <f t="shared" si="10"/>
        <v>0</v>
      </c>
      <c r="AH70" s="112">
        <f>IF(F70="Altres",IF(H70="",0,VLOOKUP(H70,Llistes!$C$69:$G$72,5)),0)</f>
        <v>0</v>
      </c>
      <c r="AI70" s="112">
        <f t="shared" si="11"/>
        <v>0</v>
      </c>
      <c r="AJ70" s="112">
        <f t="shared" si="12"/>
        <v>0</v>
      </c>
      <c r="AL70" s="113">
        <f t="shared" si="13"/>
        <v>0</v>
      </c>
      <c r="AM70" s="113">
        <f t="shared" si="14"/>
        <v>0</v>
      </c>
      <c r="AN70" s="113">
        <f t="shared" si="15"/>
        <v>0</v>
      </c>
      <c r="AO70" s="113">
        <f t="shared" si="16"/>
        <v>0</v>
      </c>
      <c r="AP70" s="113">
        <f t="shared" si="17"/>
        <v>0</v>
      </c>
      <c r="AQ70" s="113">
        <f t="shared" si="18"/>
        <v>0</v>
      </c>
      <c r="AS70" s="113">
        <f t="shared" si="19"/>
        <v>0</v>
      </c>
    </row>
    <row r="71" spans="3:45" x14ac:dyDescent="0.25">
      <c r="C71" s="114"/>
      <c r="D71" s="133"/>
      <c r="E71" s="128"/>
      <c r="F71" s="126"/>
      <c r="G71" s="127"/>
      <c r="H71" s="127"/>
      <c r="I71" s="126"/>
      <c r="J71" s="126"/>
      <c r="K71" s="126"/>
      <c r="L71" s="126"/>
      <c r="M71" s="138"/>
      <c r="N71" s="251">
        <f t="shared" si="4"/>
        <v>0</v>
      </c>
      <c r="O71" s="115">
        <f t="shared" si="5"/>
        <v>0</v>
      </c>
      <c r="P71" s="248">
        <f t="shared" si="6"/>
        <v>0</v>
      </c>
      <c r="Q71" s="254"/>
      <c r="R71" s="253"/>
      <c r="S71" s="107"/>
      <c r="U71" s="163">
        <f t="shared" si="7"/>
        <v>0</v>
      </c>
      <c r="V71" s="163">
        <f t="shared" si="8"/>
        <v>0</v>
      </c>
      <c r="X71" s="94">
        <f>V71*IF(AND(F71&lt;&gt;"",M71&gt;0),M71*VLOOKUP(F71,Llistes!$C$28:$E$30,3,FALSE),0)</f>
        <v>0</v>
      </c>
      <c r="Y71" s="94">
        <f>V71*IF(AND(H71&lt;&gt;"",M71&gt;0),M71*VLOOKUP(H71,Llistes!$C$69:$E$72,3,FALSE),0)</f>
        <v>0</v>
      </c>
      <c r="Z71" s="94">
        <f>V71*IF(AND(I71&lt;&gt;"",M71&gt;0),M71*VLOOKUP(I71,Llistes!$D$59:$E$61,2,FALSE),0)</f>
        <v>0</v>
      </c>
      <c r="AA71" s="94">
        <f>V71*IF(AND(J71&lt;&gt;"",M71&gt;0),M71*VLOOKUP(J71,Llistes!$D$64:$E$66,2,FALSE),0)</f>
        <v>0</v>
      </c>
      <c r="AB71" s="94">
        <f>V71*IF(AND(K71&lt;&gt;"",M71&gt;0),M71*VLOOKUP(K71,Llistes!$D$51:$E$52,2,FALSE),0)</f>
        <v>0</v>
      </c>
      <c r="AC71" s="94">
        <f>V71*IF(AND(L71&lt;&gt;"",M71&gt;0),M71*VLOOKUP(L71,Llistes!$D$55:$E$56,2,FALSE),0)</f>
        <v>0</v>
      </c>
      <c r="AD71" s="148">
        <f t="shared" si="9"/>
        <v>0</v>
      </c>
      <c r="AF71" s="112">
        <f t="shared" si="10"/>
        <v>0</v>
      </c>
      <c r="AH71" s="112">
        <f>IF(F71="Altres",IF(H71="",0,VLOOKUP(H71,Llistes!$C$69:$G$72,5)),0)</f>
        <v>0</v>
      </c>
      <c r="AI71" s="112">
        <f t="shared" si="11"/>
        <v>0</v>
      </c>
      <c r="AJ71" s="112">
        <f t="shared" si="12"/>
        <v>0</v>
      </c>
      <c r="AL71" s="113">
        <f t="shared" si="13"/>
        <v>0</v>
      </c>
      <c r="AM71" s="113">
        <f t="shared" si="14"/>
        <v>0</v>
      </c>
      <c r="AN71" s="113">
        <f t="shared" si="15"/>
        <v>0</v>
      </c>
      <c r="AO71" s="113">
        <f t="shared" si="16"/>
        <v>0</v>
      </c>
      <c r="AP71" s="113">
        <f t="shared" si="17"/>
        <v>0</v>
      </c>
      <c r="AQ71" s="113">
        <f t="shared" si="18"/>
        <v>0</v>
      </c>
      <c r="AS71" s="113">
        <f t="shared" si="19"/>
        <v>0</v>
      </c>
    </row>
    <row r="72" spans="3:45" x14ac:dyDescent="0.25">
      <c r="C72" s="114"/>
      <c r="D72" s="133"/>
      <c r="E72" s="128"/>
      <c r="F72" s="126"/>
      <c r="G72" s="127"/>
      <c r="H72" s="127"/>
      <c r="I72" s="126"/>
      <c r="J72" s="126"/>
      <c r="K72" s="126"/>
      <c r="L72" s="126"/>
      <c r="M72" s="138"/>
      <c r="N72" s="251">
        <f t="shared" si="4"/>
        <v>0</v>
      </c>
      <c r="O72" s="115">
        <f t="shared" si="5"/>
        <v>0</v>
      </c>
      <c r="P72" s="248">
        <f t="shared" si="6"/>
        <v>0</v>
      </c>
      <c r="Q72" s="254"/>
      <c r="R72" s="253"/>
      <c r="S72" s="107"/>
      <c r="U72" s="163">
        <f t="shared" si="7"/>
        <v>0</v>
      </c>
      <c r="V72" s="163">
        <f t="shared" si="8"/>
        <v>0</v>
      </c>
      <c r="X72" s="94">
        <f>V72*IF(AND(F72&lt;&gt;"",M72&gt;0),M72*VLOOKUP(F72,Llistes!$C$28:$E$30,3,FALSE),0)</f>
        <v>0</v>
      </c>
      <c r="Y72" s="94">
        <f>V72*IF(AND(H72&lt;&gt;"",M72&gt;0),M72*VLOOKUP(H72,Llistes!$C$69:$E$72,3,FALSE),0)</f>
        <v>0</v>
      </c>
      <c r="Z72" s="94">
        <f>V72*IF(AND(I72&lt;&gt;"",M72&gt;0),M72*VLOOKUP(I72,Llistes!$D$59:$E$61,2,FALSE),0)</f>
        <v>0</v>
      </c>
      <c r="AA72" s="94">
        <f>V72*IF(AND(J72&lt;&gt;"",M72&gt;0),M72*VLOOKUP(J72,Llistes!$D$64:$E$66,2,FALSE),0)</f>
        <v>0</v>
      </c>
      <c r="AB72" s="94">
        <f>V72*IF(AND(K72&lt;&gt;"",M72&gt;0),M72*VLOOKUP(K72,Llistes!$D$51:$E$52,2,FALSE),0)</f>
        <v>0</v>
      </c>
      <c r="AC72" s="94">
        <f>V72*IF(AND(L72&lt;&gt;"",M72&gt;0),M72*VLOOKUP(L72,Llistes!$D$55:$E$56,2,FALSE),0)</f>
        <v>0</v>
      </c>
      <c r="AD72" s="148">
        <f t="shared" si="9"/>
        <v>0</v>
      </c>
      <c r="AF72" s="112">
        <f t="shared" si="10"/>
        <v>0</v>
      </c>
      <c r="AH72" s="112">
        <f>IF(F72="Altres",IF(H72="",0,VLOOKUP(H72,Llistes!$C$69:$G$72,5)),0)</f>
        <v>0</v>
      </c>
      <c r="AI72" s="112">
        <f t="shared" si="11"/>
        <v>0</v>
      </c>
      <c r="AJ72" s="112">
        <f t="shared" si="12"/>
        <v>0</v>
      </c>
      <c r="AL72" s="113">
        <f t="shared" si="13"/>
        <v>0</v>
      </c>
      <c r="AM72" s="113">
        <f t="shared" si="14"/>
        <v>0</v>
      </c>
      <c r="AN72" s="113">
        <f t="shared" si="15"/>
        <v>0</v>
      </c>
      <c r="AO72" s="113">
        <f t="shared" si="16"/>
        <v>0</v>
      </c>
      <c r="AP72" s="113">
        <f t="shared" si="17"/>
        <v>0</v>
      </c>
      <c r="AQ72" s="113">
        <f t="shared" si="18"/>
        <v>0</v>
      </c>
      <c r="AS72" s="113">
        <f t="shared" si="19"/>
        <v>0</v>
      </c>
    </row>
    <row r="73" spans="3:45" x14ac:dyDescent="0.25">
      <c r="C73" s="114"/>
      <c r="D73" s="133"/>
      <c r="E73" s="128"/>
      <c r="F73" s="126"/>
      <c r="G73" s="127"/>
      <c r="H73" s="127"/>
      <c r="I73" s="126"/>
      <c r="J73" s="126"/>
      <c r="K73" s="126"/>
      <c r="L73" s="126"/>
      <c r="M73" s="138"/>
      <c r="N73" s="251">
        <f t="shared" si="4"/>
        <v>0</v>
      </c>
      <c r="O73" s="115">
        <f t="shared" si="5"/>
        <v>0</v>
      </c>
      <c r="P73" s="248">
        <f t="shared" si="6"/>
        <v>0</v>
      </c>
      <c r="Q73" s="254"/>
      <c r="R73" s="253"/>
      <c r="S73" s="107"/>
      <c r="U73" s="163">
        <f t="shared" si="7"/>
        <v>0</v>
      </c>
      <c r="V73" s="163">
        <f t="shared" si="8"/>
        <v>0</v>
      </c>
      <c r="X73" s="94">
        <f>V73*IF(AND(F73&lt;&gt;"",M73&gt;0),M73*VLOOKUP(F73,Llistes!$C$28:$E$30,3,FALSE),0)</f>
        <v>0</v>
      </c>
      <c r="Y73" s="94">
        <f>V73*IF(AND(H73&lt;&gt;"",M73&gt;0),M73*VLOOKUP(H73,Llistes!$C$69:$E$72,3,FALSE),0)</f>
        <v>0</v>
      </c>
      <c r="Z73" s="94">
        <f>V73*IF(AND(I73&lt;&gt;"",M73&gt;0),M73*VLOOKUP(I73,Llistes!$D$59:$E$61,2,FALSE),0)</f>
        <v>0</v>
      </c>
      <c r="AA73" s="94">
        <f>V73*IF(AND(J73&lt;&gt;"",M73&gt;0),M73*VLOOKUP(J73,Llistes!$D$64:$E$66,2,FALSE),0)</f>
        <v>0</v>
      </c>
      <c r="AB73" s="94">
        <f>V73*IF(AND(K73&lt;&gt;"",M73&gt;0),M73*VLOOKUP(K73,Llistes!$D$51:$E$52,2,FALSE),0)</f>
        <v>0</v>
      </c>
      <c r="AC73" s="94">
        <f>V73*IF(AND(L73&lt;&gt;"",M73&gt;0),M73*VLOOKUP(L73,Llistes!$D$55:$E$56,2,FALSE),0)</f>
        <v>0</v>
      </c>
      <c r="AD73" s="148">
        <f t="shared" si="9"/>
        <v>0</v>
      </c>
      <c r="AF73" s="112">
        <f t="shared" si="10"/>
        <v>0</v>
      </c>
      <c r="AH73" s="112">
        <f>IF(F73="Altres",IF(H73="",0,VLOOKUP(H73,Llistes!$C$69:$G$72,5)),0)</f>
        <v>0</v>
      </c>
      <c r="AI73" s="112">
        <f t="shared" si="11"/>
        <v>0</v>
      </c>
      <c r="AJ73" s="112">
        <f t="shared" si="12"/>
        <v>0</v>
      </c>
      <c r="AL73" s="113">
        <f t="shared" si="13"/>
        <v>0</v>
      </c>
      <c r="AM73" s="113">
        <f t="shared" si="14"/>
        <v>0</v>
      </c>
      <c r="AN73" s="113">
        <f t="shared" si="15"/>
        <v>0</v>
      </c>
      <c r="AO73" s="113">
        <f t="shared" si="16"/>
        <v>0</v>
      </c>
      <c r="AP73" s="113">
        <f t="shared" si="17"/>
        <v>0</v>
      </c>
      <c r="AQ73" s="113">
        <f t="shared" si="18"/>
        <v>0</v>
      </c>
      <c r="AS73" s="113">
        <f t="shared" si="19"/>
        <v>0</v>
      </c>
    </row>
    <row r="74" spans="3:45" x14ac:dyDescent="0.25">
      <c r="C74" s="114"/>
      <c r="D74" s="133"/>
      <c r="E74" s="128"/>
      <c r="F74" s="126"/>
      <c r="G74" s="127"/>
      <c r="H74" s="127"/>
      <c r="I74" s="126"/>
      <c r="J74" s="126"/>
      <c r="K74" s="126"/>
      <c r="L74" s="126"/>
      <c r="M74" s="138"/>
      <c r="N74" s="251">
        <f t="shared" ref="N74:N96" si="20">IF(M74&gt;0,X74+Y74+Z74+AA74+AB74+AC74,0)</f>
        <v>0</v>
      </c>
      <c r="O74" s="115">
        <f t="shared" ref="O74:O96" si="21">AD74</f>
        <v>0</v>
      </c>
      <c r="P74" s="248">
        <f t="shared" ref="P74:P96" si="22">AF74</f>
        <v>0</v>
      </c>
      <c r="Q74" s="254"/>
      <c r="R74" s="253"/>
      <c r="S74" s="107"/>
      <c r="U74" s="163">
        <f t="shared" ref="U74:U96" si="23">IF(F74="Altres",1,0)</f>
        <v>0</v>
      </c>
      <c r="V74" s="163">
        <f t="shared" ref="V74:V96" si="24">IF(F74="",0,1)</f>
        <v>0</v>
      </c>
      <c r="X74" s="94">
        <f>V74*IF(AND(F74&lt;&gt;"",M74&gt;0),M74*VLOOKUP(F74,Llistes!$C$28:$E$30,3,FALSE),0)</f>
        <v>0</v>
      </c>
      <c r="Y74" s="94">
        <f>V74*IF(AND(H74&lt;&gt;"",M74&gt;0),M74*VLOOKUP(H74,Llistes!$C$69:$E$72,3,FALSE),0)</f>
        <v>0</v>
      </c>
      <c r="Z74" s="94">
        <f>V74*IF(AND(I74&lt;&gt;"",M74&gt;0),M74*VLOOKUP(I74,Llistes!$D$59:$E$61,2,FALSE),0)</f>
        <v>0</v>
      </c>
      <c r="AA74" s="94">
        <f>V74*IF(AND(J74&lt;&gt;"",M74&gt;0),M74*VLOOKUP(J74,Llistes!$D$64:$E$66,2,FALSE),0)</f>
        <v>0</v>
      </c>
      <c r="AB74" s="94">
        <f>V74*IF(AND(K74&lt;&gt;"",M74&gt;0),M74*VLOOKUP(K74,Llistes!$D$51:$E$52,2,FALSE),0)</f>
        <v>0</v>
      </c>
      <c r="AC74" s="94">
        <f>V74*IF(AND(L74&lt;&gt;"",M74&gt;0),M74*VLOOKUP(L74,Llistes!$D$55:$E$56,2,FALSE),0)</f>
        <v>0</v>
      </c>
      <c r="AD74" s="148">
        <f t="shared" ref="AD74:AD96" si="25">V74*IF(AND(F74&lt;&gt;"",M74&gt;0),M74*1480,0)</f>
        <v>0</v>
      </c>
      <c r="AF74" s="112">
        <f t="shared" ref="AF74:AF96" si="26">IF(F74&lt;&gt;"Altres",N74-AD74,AH74+AI74+AJ74)</f>
        <v>0</v>
      </c>
      <c r="AH74" s="112">
        <f>IF(F74="Altres",IF(H74="",0,VLOOKUP(H74,Llistes!$C$69:$G$72,5)),0)</f>
        <v>0</v>
      </c>
      <c r="AI74" s="112">
        <f t="shared" ref="AI74:AI96" si="27">IF(AND(F74="Altres",K74="Sí"),40,0)</f>
        <v>0</v>
      </c>
      <c r="AJ74" s="112">
        <f t="shared" ref="AJ74:AJ96" si="28">IF(AND(F74="Altres",L74="Sí"),50,0)</f>
        <v>0</v>
      </c>
      <c r="AL74" s="113">
        <f t="shared" ref="AL74:AL96" si="29">V74*IF(AND(F74&lt;&gt;"",M74&gt;0),M74,0)</f>
        <v>0</v>
      </c>
      <c r="AM74" s="113">
        <f t="shared" ref="AM74:AM96" si="30">V74*IF(AND(H74&lt;&gt;"",H74&lt;&gt;"  -  ",M74&gt;0),M74,0)</f>
        <v>0</v>
      </c>
      <c r="AN74" s="113">
        <f t="shared" ref="AN74:AN96" si="31">V74*IF(AND(I74&lt;&gt;"",I74&lt;&gt;"  -  ",M74&gt;0),M74,0)</f>
        <v>0</v>
      </c>
      <c r="AO74" s="113">
        <f t="shared" ref="AO74:AO96" si="32">V74*IF(AND(J74&lt;&gt;"",J74&lt;&gt;"  -  ",M74&gt;0),M74,0)</f>
        <v>0</v>
      </c>
      <c r="AP74" s="113">
        <f t="shared" ref="AP74:AP96" si="33">V74*IF(AND(K74&lt;&gt;"",K74&lt;&gt;" - ",M74&gt;0),M74,0)</f>
        <v>0</v>
      </c>
      <c r="AQ74" s="113">
        <f t="shared" ref="AQ74:AQ96" si="34">V74*IF(AND(L74&lt;&gt;"",L74&lt;&gt;" - ",M74&gt;0),M74,0)</f>
        <v>0</v>
      </c>
      <c r="AS74" s="113">
        <f t="shared" ref="AS74:AS96" si="35">V74*IF(AND(F74="Altres",M74&gt;0),M74,0)</f>
        <v>0</v>
      </c>
    </row>
    <row r="75" spans="3:45" x14ac:dyDescent="0.25">
      <c r="C75" s="114"/>
      <c r="D75" s="133"/>
      <c r="E75" s="128"/>
      <c r="F75" s="126"/>
      <c r="G75" s="127"/>
      <c r="H75" s="127"/>
      <c r="I75" s="126"/>
      <c r="J75" s="126"/>
      <c r="K75" s="126"/>
      <c r="L75" s="126"/>
      <c r="M75" s="138"/>
      <c r="N75" s="251">
        <f t="shared" si="20"/>
        <v>0</v>
      </c>
      <c r="O75" s="115">
        <f t="shared" si="21"/>
        <v>0</v>
      </c>
      <c r="P75" s="248">
        <f t="shared" si="22"/>
        <v>0</v>
      </c>
      <c r="Q75" s="254"/>
      <c r="R75" s="253"/>
      <c r="S75" s="107"/>
      <c r="U75" s="163">
        <f t="shared" si="23"/>
        <v>0</v>
      </c>
      <c r="V75" s="163">
        <f t="shared" si="24"/>
        <v>0</v>
      </c>
      <c r="X75" s="94">
        <f>V75*IF(AND(F75&lt;&gt;"",M75&gt;0),M75*VLOOKUP(F75,Llistes!$C$28:$E$30,3,FALSE),0)</f>
        <v>0</v>
      </c>
      <c r="Y75" s="94">
        <f>V75*IF(AND(H75&lt;&gt;"",M75&gt;0),M75*VLOOKUP(H75,Llistes!$C$69:$E$72,3,FALSE),0)</f>
        <v>0</v>
      </c>
      <c r="Z75" s="94">
        <f>V75*IF(AND(I75&lt;&gt;"",M75&gt;0),M75*VLOOKUP(I75,Llistes!$D$59:$E$61,2,FALSE),0)</f>
        <v>0</v>
      </c>
      <c r="AA75" s="94">
        <f>V75*IF(AND(J75&lt;&gt;"",M75&gt;0),M75*VLOOKUP(J75,Llistes!$D$64:$E$66,2,FALSE),0)</f>
        <v>0</v>
      </c>
      <c r="AB75" s="94">
        <f>V75*IF(AND(K75&lt;&gt;"",M75&gt;0),M75*VLOOKUP(K75,Llistes!$D$51:$E$52,2,FALSE),0)</f>
        <v>0</v>
      </c>
      <c r="AC75" s="94">
        <f>V75*IF(AND(L75&lt;&gt;"",M75&gt;0),M75*VLOOKUP(L75,Llistes!$D$55:$E$56,2,FALSE),0)</f>
        <v>0</v>
      </c>
      <c r="AD75" s="148">
        <f t="shared" si="25"/>
        <v>0</v>
      </c>
      <c r="AF75" s="112">
        <f t="shared" si="26"/>
        <v>0</v>
      </c>
      <c r="AH75" s="112">
        <f>IF(F75="Altres",IF(H75="",0,VLOOKUP(H75,Llistes!$C$69:$G$72,5)),0)</f>
        <v>0</v>
      </c>
      <c r="AI75" s="112">
        <f t="shared" si="27"/>
        <v>0</v>
      </c>
      <c r="AJ75" s="112">
        <f t="shared" si="28"/>
        <v>0</v>
      </c>
      <c r="AL75" s="113">
        <f t="shared" si="29"/>
        <v>0</v>
      </c>
      <c r="AM75" s="113">
        <f t="shared" si="30"/>
        <v>0</v>
      </c>
      <c r="AN75" s="113">
        <f t="shared" si="31"/>
        <v>0</v>
      </c>
      <c r="AO75" s="113">
        <f t="shared" si="32"/>
        <v>0</v>
      </c>
      <c r="AP75" s="113">
        <f t="shared" si="33"/>
        <v>0</v>
      </c>
      <c r="AQ75" s="113">
        <f t="shared" si="34"/>
        <v>0</v>
      </c>
      <c r="AS75" s="113">
        <f t="shared" si="35"/>
        <v>0</v>
      </c>
    </row>
    <row r="76" spans="3:45" x14ac:dyDescent="0.25">
      <c r="C76" s="114"/>
      <c r="D76" s="133"/>
      <c r="E76" s="128"/>
      <c r="F76" s="126"/>
      <c r="G76" s="127"/>
      <c r="H76" s="127"/>
      <c r="I76" s="126"/>
      <c r="J76" s="126"/>
      <c r="K76" s="126"/>
      <c r="L76" s="126"/>
      <c r="M76" s="138"/>
      <c r="N76" s="251">
        <f t="shared" si="20"/>
        <v>0</v>
      </c>
      <c r="O76" s="115">
        <f t="shared" si="21"/>
        <v>0</v>
      </c>
      <c r="P76" s="248">
        <f t="shared" si="22"/>
        <v>0</v>
      </c>
      <c r="Q76" s="254"/>
      <c r="R76" s="253"/>
      <c r="S76" s="107"/>
      <c r="U76" s="163">
        <f t="shared" si="23"/>
        <v>0</v>
      </c>
      <c r="V76" s="163">
        <f t="shared" si="24"/>
        <v>0</v>
      </c>
      <c r="X76" s="94">
        <f>V76*IF(AND(F76&lt;&gt;"",M76&gt;0),M76*VLOOKUP(F76,Llistes!$C$28:$E$30,3,FALSE),0)</f>
        <v>0</v>
      </c>
      <c r="Y76" s="94">
        <f>V76*IF(AND(H76&lt;&gt;"",M76&gt;0),M76*VLOOKUP(H76,Llistes!$C$69:$E$72,3,FALSE),0)</f>
        <v>0</v>
      </c>
      <c r="Z76" s="94">
        <f>V76*IF(AND(I76&lt;&gt;"",M76&gt;0),M76*VLOOKUP(I76,Llistes!$D$59:$E$61,2,FALSE),0)</f>
        <v>0</v>
      </c>
      <c r="AA76" s="94">
        <f>V76*IF(AND(J76&lt;&gt;"",M76&gt;0),M76*VLOOKUP(J76,Llistes!$D$64:$E$66,2,FALSE),0)</f>
        <v>0</v>
      </c>
      <c r="AB76" s="94">
        <f>V76*IF(AND(K76&lt;&gt;"",M76&gt;0),M76*VLOOKUP(K76,Llistes!$D$51:$E$52,2,FALSE),0)</f>
        <v>0</v>
      </c>
      <c r="AC76" s="94">
        <f>V76*IF(AND(L76&lt;&gt;"",M76&gt;0),M76*VLOOKUP(L76,Llistes!$D$55:$E$56,2,FALSE),0)</f>
        <v>0</v>
      </c>
      <c r="AD76" s="148">
        <f t="shared" si="25"/>
        <v>0</v>
      </c>
      <c r="AF76" s="112">
        <f t="shared" si="26"/>
        <v>0</v>
      </c>
      <c r="AH76" s="112">
        <f>IF(F76="Altres",IF(H76="",0,VLOOKUP(H76,Llistes!$C$69:$G$72,5)),0)</f>
        <v>0</v>
      </c>
      <c r="AI76" s="112">
        <f t="shared" si="27"/>
        <v>0</v>
      </c>
      <c r="AJ76" s="112">
        <f t="shared" si="28"/>
        <v>0</v>
      </c>
      <c r="AL76" s="113">
        <f t="shared" si="29"/>
        <v>0</v>
      </c>
      <c r="AM76" s="113">
        <f t="shared" si="30"/>
        <v>0</v>
      </c>
      <c r="AN76" s="113">
        <f t="shared" si="31"/>
        <v>0</v>
      </c>
      <c r="AO76" s="113">
        <f t="shared" si="32"/>
        <v>0</v>
      </c>
      <c r="AP76" s="113">
        <f t="shared" si="33"/>
        <v>0</v>
      </c>
      <c r="AQ76" s="113">
        <f t="shared" si="34"/>
        <v>0</v>
      </c>
      <c r="AS76" s="113">
        <f t="shared" si="35"/>
        <v>0</v>
      </c>
    </row>
    <row r="77" spans="3:45" x14ac:dyDescent="0.25">
      <c r="C77" s="114"/>
      <c r="D77" s="133"/>
      <c r="E77" s="128"/>
      <c r="F77" s="126"/>
      <c r="G77" s="127"/>
      <c r="H77" s="127"/>
      <c r="I77" s="126"/>
      <c r="J77" s="126"/>
      <c r="K77" s="126"/>
      <c r="L77" s="126"/>
      <c r="M77" s="138"/>
      <c r="N77" s="251">
        <f t="shared" si="20"/>
        <v>0</v>
      </c>
      <c r="O77" s="115">
        <f t="shared" si="21"/>
        <v>0</v>
      </c>
      <c r="P77" s="248">
        <f t="shared" si="22"/>
        <v>0</v>
      </c>
      <c r="Q77" s="254"/>
      <c r="R77" s="253"/>
      <c r="S77" s="107"/>
      <c r="U77" s="163">
        <f t="shared" si="23"/>
        <v>0</v>
      </c>
      <c r="V77" s="163">
        <f t="shared" si="24"/>
        <v>0</v>
      </c>
      <c r="X77" s="94">
        <f>V77*IF(AND(F77&lt;&gt;"",M77&gt;0),M77*VLOOKUP(F77,Llistes!$C$28:$E$30,3,FALSE),0)</f>
        <v>0</v>
      </c>
      <c r="Y77" s="94">
        <f>V77*IF(AND(H77&lt;&gt;"",M77&gt;0),M77*VLOOKUP(H77,Llistes!$C$69:$E$72,3,FALSE),0)</f>
        <v>0</v>
      </c>
      <c r="Z77" s="94">
        <f>V77*IF(AND(I77&lt;&gt;"",M77&gt;0),M77*VLOOKUP(I77,Llistes!$D$59:$E$61,2,FALSE),0)</f>
        <v>0</v>
      </c>
      <c r="AA77" s="94">
        <f>V77*IF(AND(J77&lt;&gt;"",M77&gt;0),M77*VLOOKUP(J77,Llistes!$D$64:$E$66,2,FALSE),0)</f>
        <v>0</v>
      </c>
      <c r="AB77" s="94">
        <f>V77*IF(AND(K77&lt;&gt;"",M77&gt;0),M77*VLOOKUP(K77,Llistes!$D$51:$E$52,2,FALSE),0)</f>
        <v>0</v>
      </c>
      <c r="AC77" s="94">
        <f>V77*IF(AND(L77&lt;&gt;"",M77&gt;0),M77*VLOOKUP(L77,Llistes!$D$55:$E$56,2,FALSE),0)</f>
        <v>0</v>
      </c>
      <c r="AD77" s="148">
        <f t="shared" si="25"/>
        <v>0</v>
      </c>
      <c r="AF77" s="112">
        <f t="shared" si="26"/>
        <v>0</v>
      </c>
      <c r="AH77" s="112">
        <f>IF(F77="Altres",IF(H77="",0,VLOOKUP(H77,Llistes!$C$69:$G$72,5)),0)</f>
        <v>0</v>
      </c>
      <c r="AI77" s="112">
        <f t="shared" si="27"/>
        <v>0</v>
      </c>
      <c r="AJ77" s="112">
        <f t="shared" si="28"/>
        <v>0</v>
      </c>
      <c r="AL77" s="113">
        <f t="shared" si="29"/>
        <v>0</v>
      </c>
      <c r="AM77" s="113">
        <f t="shared" si="30"/>
        <v>0</v>
      </c>
      <c r="AN77" s="113">
        <f t="shared" si="31"/>
        <v>0</v>
      </c>
      <c r="AO77" s="113">
        <f t="shared" si="32"/>
        <v>0</v>
      </c>
      <c r="AP77" s="113">
        <f t="shared" si="33"/>
        <v>0</v>
      </c>
      <c r="AQ77" s="113">
        <f t="shared" si="34"/>
        <v>0</v>
      </c>
      <c r="AS77" s="113">
        <f t="shared" si="35"/>
        <v>0</v>
      </c>
    </row>
    <row r="78" spans="3:45" x14ac:dyDescent="0.25">
      <c r="C78" s="114"/>
      <c r="D78" s="133"/>
      <c r="E78" s="128"/>
      <c r="F78" s="126"/>
      <c r="G78" s="127"/>
      <c r="H78" s="127"/>
      <c r="I78" s="126"/>
      <c r="J78" s="126"/>
      <c r="K78" s="126"/>
      <c r="L78" s="126"/>
      <c r="M78" s="138"/>
      <c r="N78" s="251">
        <f t="shared" si="20"/>
        <v>0</v>
      </c>
      <c r="O78" s="115">
        <f t="shared" si="21"/>
        <v>0</v>
      </c>
      <c r="P78" s="248">
        <f t="shared" si="22"/>
        <v>0</v>
      </c>
      <c r="Q78" s="254"/>
      <c r="R78" s="253"/>
      <c r="S78" s="107"/>
      <c r="U78" s="163">
        <f t="shared" si="23"/>
        <v>0</v>
      </c>
      <c r="V78" s="163">
        <f t="shared" si="24"/>
        <v>0</v>
      </c>
      <c r="X78" s="94">
        <f>V78*IF(AND(F78&lt;&gt;"",M78&gt;0),M78*VLOOKUP(F78,Llistes!$C$28:$E$30,3,FALSE),0)</f>
        <v>0</v>
      </c>
      <c r="Y78" s="94">
        <f>V78*IF(AND(H78&lt;&gt;"",M78&gt;0),M78*VLOOKUP(H78,Llistes!$C$69:$E$72,3,FALSE),0)</f>
        <v>0</v>
      </c>
      <c r="Z78" s="94">
        <f>V78*IF(AND(I78&lt;&gt;"",M78&gt;0),M78*VLOOKUP(I78,Llistes!$D$59:$E$61,2,FALSE),0)</f>
        <v>0</v>
      </c>
      <c r="AA78" s="94">
        <f>V78*IF(AND(J78&lt;&gt;"",M78&gt;0),M78*VLOOKUP(J78,Llistes!$D$64:$E$66,2,FALSE),0)</f>
        <v>0</v>
      </c>
      <c r="AB78" s="94">
        <f>V78*IF(AND(K78&lt;&gt;"",M78&gt;0),M78*VLOOKUP(K78,Llistes!$D$51:$E$52,2,FALSE),0)</f>
        <v>0</v>
      </c>
      <c r="AC78" s="94">
        <f>V78*IF(AND(L78&lt;&gt;"",M78&gt;0),M78*VLOOKUP(L78,Llistes!$D$55:$E$56,2,FALSE),0)</f>
        <v>0</v>
      </c>
      <c r="AD78" s="148">
        <f t="shared" si="25"/>
        <v>0</v>
      </c>
      <c r="AF78" s="112">
        <f t="shared" si="26"/>
        <v>0</v>
      </c>
      <c r="AH78" s="112">
        <f>IF(F78="Altres",IF(H78="",0,VLOOKUP(H78,Llistes!$C$69:$G$72,5)),0)</f>
        <v>0</v>
      </c>
      <c r="AI78" s="112">
        <f t="shared" si="27"/>
        <v>0</v>
      </c>
      <c r="AJ78" s="112">
        <f t="shared" si="28"/>
        <v>0</v>
      </c>
      <c r="AL78" s="113">
        <f t="shared" si="29"/>
        <v>0</v>
      </c>
      <c r="AM78" s="113">
        <f t="shared" si="30"/>
        <v>0</v>
      </c>
      <c r="AN78" s="113">
        <f t="shared" si="31"/>
        <v>0</v>
      </c>
      <c r="AO78" s="113">
        <f t="shared" si="32"/>
        <v>0</v>
      </c>
      <c r="AP78" s="113">
        <f t="shared" si="33"/>
        <v>0</v>
      </c>
      <c r="AQ78" s="113">
        <f t="shared" si="34"/>
        <v>0</v>
      </c>
      <c r="AS78" s="113">
        <f t="shared" si="35"/>
        <v>0</v>
      </c>
    </row>
    <row r="79" spans="3:45" x14ac:dyDescent="0.25">
      <c r="C79" s="114"/>
      <c r="D79" s="133"/>
      <c r="E79" s="128"/>
      <c r="F79" s="126"/>
      <c r="G79" s="127"/>
      <c r="H79" s="127"/>
      <c r="I79" s="126"/>
      <c r="J79" s="126"/>
      <c r="K79" s="126"/>
      <c r="L79" s="126"/>
      <c r="M79" s="138"/>
      <c r="N79" s="251">
        <f t="shared" si="20"/>
        <v>0</v>
      </c>
      <c r="O79" s="115">
        <f t="shared" si="21"/>
        <v>0</v>
      </c>
      <c r="P79" s="248">
        <f t="shared" si="22"/>
        <v>0</v>
      </c>
      <c r="Q79" s="254"/>
      <c r="R79" s="253"/>
      <c r="S79" s="107"/>
      <c r="U79" s="163">
        <f t="shared" si="23"/>
        <v>0</v>
      </c>
      <c r="V79" s="163">
        <f t="shared" si="24"/>
        <v>0</v>
      </c>
      <c r="X79" s="94">
        <f>V79*IF(AND(F79&lt;&gt;"",M79&gt;0),M79*VLOOKUP(F79,Llistes!$C$28:$E$30,3,FALSE),0)</f>
        <v>0</v>
      </c>
      <c r="Y79" s="94">
        <f>V79*IF(AND(H79&lt;&gt;"",M79&gt;0),M79*VLOOKUP(H79,Llistes!$C$69:$E$72,3,FALSE),0)</f>
        <v>0</v>
      </c>
      <c r="Z79" s="94">
        <f>V79*IF(AND(I79&lt;&gt;"",M79&gt;0),M79*VLOOKUP(I79,Llistes!$D$59:$E$61,2,FALSE),0)</f>
        <v>0</v>
      </c>
      <c r="AA79" s="94">
        <f>V79*IF(AND(J79&lt;&gt;"",M79&gt;0),M79*VLOOKUP(J79,Llistes!$D$64:$E$66,2,FALSE),0)</f>
        <v>0</v>
      </c>
      <c r="AB79" s="94">
        <f>V79*IF(AND(K79&lt;&gt;"",M79&gt;0),M79*VLOOKUP(K79,Llistes!$D$51:$E$52,2,FALSE),0)</f>
        <v>0</v>
      </c>
      <c r="AC79" s="94">
        <f>V79*IF(AND(L79&lt;&gt;"",M79&gt;0),M79*VLOOKUP(L79,Llistes!$D$55:$E$56,2,FALSE),0)</f>
        <v>0</v>
      </c>
      <c r="AD79" s="148">
        <f t="shared" si="25"/>
        <v>0</v>
      </c>
      <c r="AF79" s="112">
        <f t="shared" si="26"/>
        <v>0</v>
      </c>
      <c r="AH79" s="112">
        <f>IF(F79="Altres",IF(H79="",0,VLOOKUP(H79,Llistes!$C$69:$G$72,5)),0)</f>
        <v>0</v>
      </c>
      <c r="AI79" s="112">
        <f t="shared" si="27"/>
        <v>0</v>
      </c>
      <c r="AJ79" s="112">
        <f t="shared" si="28"/>
        <v>0</v>
      </c>
      <c r="AL79" s="113">
        <f t="shared" si="29"/>
        <v>0</v>
      </c>
      <c r="AM79" s="113">
        <f t="shared" si="30"/>
        <v>0</v>
      </c>
      <c r="AN79" s="113">
        <f t="shared" si="31"/>
        <v>0</v>
      </c>
      <c r="AO79" s="113">
        <f t="shared" si="32"/>
        <v>0</v>
      </c>
      <c r="AP79" s="113">
        <f t="shared" si="33"/>
        <v>0</v>
      </c>
      <c r="AQ79" s="113">
        <f t="shared" si="34"/>
        <v>0</v>
      </c>
      <c r="AS79" s="113">
        <f t="shared" si="35"/>
        <v>0</v>
      </c>
    </row>
    <row r="80" spans="3:45" x14ac:dyDescent="0.25">
      <c r="C80" s="114"/>
      <c r="D80" s="133"/>
      <c r="E80" s="128"/>
      <c r="F80" s="126"/>
      <c r="G80" s="127"/>
      <c r="H80" s="127"/>
      <c r="I80" s="126"/>
      <c r="J80" s="126"/>
      <c r="K80" s="126"/>
      <c r="L80" s="126"/>
      <c r="M80" s="138"/>
      <c r="N80" s="251">
        <f t="shared" si="20"/>
        <v>0</v>
      </c>
      <c r="O80" s="115">
        <f t="shared" si="21"/>
        <v>0</v>
      </c>
      <c r="P80" s="248">
        <f t="shared" si="22"/>
        <v>0</v>
      </c>
      <c r="Q80" s="254"/>
      <c r="R80" s="253"/>
      <c r="S80" s="107"/>
      <c r="U80" s="163">
        <f t="shared" si="23"/>
        <v>0</v>
      </c>
      <c r="V80" s="163">
        <f t="shared" si="24"/>
        <v>0</v>
      </c>
      <c r="X80" s="94">
        <f>V80*IF(AND(F80&lt;&gt;"",M80&gt;0),M80*VLOOKUP(F80,Llistes!$C$28:$E$30,3,FALSE),0)</f>
        <v>0</v>
      </c>
      <c r="Y80" s="94">
        <f>V80*IF(AND(H80&lt;&gt;"",M80&gt;0),M80*VLOOKUP(H80,Llistes!$C$69:$E$72,3,FALSE),0)</f>
        <v>0</v>
      </c>
      <c r="Z80" s="94">
        <f>V80*IF(AND(I80&lt;&gt;"",M80&gt;0),M80*VLOOKUP(I80,Llistes!$D$59:$E$61,2,FALSE),0)</f>
        <v>0</v>
      </c>
      <c r="AA80" s="94">
        <f>V80*IF(AND(J80&lt;&gt;"",M80&gt;0),M80*VLOOKUP(J80,Llistes!$D$64:$E$66,2,FALSE),0)</f>
        <v>0</v>
      </c>
      <c r="AB80" s="94">
        <f>V80*IF(AND(K80&lt;&gt;"",M80&gt;0),M80*VLOOKUP(K80,Llistes!$D$51:$E$52,2,FALSE),0)</f>
        <v>0</v>
      </c>
      <c r="AC80" s="94">
        <f>V80*IF(AND(L80&lt;&gt;"",M80&gt;0),M80*VLOOKUP(L80,Llistes!$D$55:$E$56,2,FALSE),0)</f>
        <v>0</v>
      </c>
      <c r="AD80" s="148">
        <f t="shared" si="25"/>
        <v>0</v>
      </c>
      <c r="AF80" s="112">
        <f t="shared" si="26"/>
        <v>0</v>
      </c>
      <c r="AH80" s="112">
        <f>IF(F80="Altres",IF(H80="",0,VLOOKUP(H80,Llistes!$C$69:$G$72,5)),0)</f>
        <v>0</v>
      </c>
      <c r="AI80" s="112">
        <f t="shared" si="27"/>
        <v>0</v>
      </c>
      <c r="AJ80" s="112">
        <f t="shared" si="28"/>
        <v>0</v>
      </c>
      <c r="AL80" s="113">
        <f t="shared" si="29"/>
        <v>0</v>
      </c>
      <c r="AM80" s="113">
        <f t="shared" si="30"/>
        <v>0</v>
      </c>
      <c r="AN80" s="113">
        <f t="shared" si="31"/>
        <v>0</v>
      </c>
      <c r="AO80" s="113">
        <f t="shared" si="32"/>
        <v>0</v>
      </c>
      <c r="AP80" s="113">
        <f t="shared" si="33"/>
        <v>0</v>
      </c>
      <c r="AQ80" s="113">
        <f t="shared" si="34"/>
        <v>0</v>
      </c>
      <c r="AS80" s="113">
        <f t="shared" si="35"/>
        <v>0</v>
      </c>
    </row>
    <row r="81" spans="3:45" x14ac:dyDescent="0.25">
      <c r="C81" s="114"/>
      <c r="D81" s="133"/>
      <c r="E81" s="128"/>
      <c r="F81" s="126"/>
      <c r="G81" s="127"/>
      <c r="H81" s="127"/>
      <c r="I81" s="126"/>
      <c r="J81" s="126"/>
      <c r="K81" s="126"/>
      <c r="L81" s="126"/>
      <c r="M81" s="138"/>
      <c r="N81" s="251">
        <f t="shared" si="20"/>
        <v>0</v>
      </c>
      <c r="O81" s="115">
        <f t="shared" si="21"/>
        <v>0</v>
      </c>
      <c r="P81" s="248">
        <f t="shared" si="22"/>
        <v>0</v>
      </c>
      <c r="Q81" s="254"/>
      <c r="R81" s="253"/>
      <c r="S81" s="107"/>
      <c r="U81" s="163">
        <f t="shared" si="23"/>
        <v>0</v>
      </c>
      <c r="V81" s="163">
        <f t="shared" si="24"/>
        <v>0</v>
      </c>
      <c r="X81" s="94">
        <f>V81*IF(AND(F81&lt;&gt;"",M81&gt;0),M81*VLOOKUP(F81,Llistes!$C$28:$E$30,3,FALSE),0)</f>
        <v>0</v>
      </c>
      <c r="Y81" s="94">
        <f>V81*IF(AND(H81&lt;&gt;"",M81&gt;0),M81*VLOOKUP(H81,Llistes!$C$69:$E$72,3,FALSE),0)</f>
        <v>0</v>
      </c>
      <c r="Z81" s="94">
        <f>V81*IF(AND(I81&lt;&gt;"",M81&gt;0),M81*VLOOKUP(I81,Llistes!$D$59:$E$61,2,FALSE),0)</f>
        <v>0</v>
      </c>
      <c r="AA81" s="94">
        <f>V81*IF(AND(J81&lt;&gt;"",M81&gt;0),M81*VLOOKUP(J81,Llistes!$D$64:$E$66,2,FALSE),0)</f>
        <v>0</v>
      </c>
      <c r="AB81" s="94">
        <f>V81*IF(AND(K81&lt;&gt;"",M81&gt;0),M81*VLOOKUP(K81,Llistes!$D$51:$E$52,2,FALSE),0)</f>
        <v>0</v>
      </c>
      <c r="AC81" s="94">
        <f>V81*IF(AND(L81&lt;&gt;"",M81&gt;0),M81*VLOOKUP(L81,Llistes!$D$55:$E$56,2,FALSE),0)</f>
        <v>0</v>
      </c>
      <c r="AD81" s="148">
        <f t="shared" si="25"/>
        <v>0</v>
      </c>
      <c r="AF81" s="112">
        <f t="shared" si="26"/>
        <v>0</v>
      </c>
      <c r="AH81" s="112">
        <f>IF(F81="Altres",IF(H81="",0,VLOOKUP(H81,Llistes!$C$69:$G$72,5)),0)</f>
        <v>0</v>
      </c>
      <c r="AI81" s="112">
        <f t="shared" si="27"/>
        <v>0</v>
      </c>
      <c r="AJ81" s="112">
        <f t="shared" si="28"/>
        <v>0</v>
      </c>
      <c r="AL81" s="113">
        <f t="shared" si="29"/>
        <v>0</v>
      </c>
      <c r="AM81" s="113">
        <f t="shared" si="30"/>
        <v>0</v>
      </c>
      <c r="AN81" s="113">
        <f t="shared" si="31"/>
        <v>0</v>
      </c>
      <c r="AO81" s="113">
        <f t="shared" si="32"/>
        <v>0</v>
      </c>
      <c r="AP81" s="113">
        <f t="shared" si="33"/>
        <v>0</v>
      </c>
      <c r="AQ81" s="113">
        <f t="shared" si="34"/>
        <v>0</v>
      </c>
      <c r="AS81" s="113">
        <f t="shared" si="35"/>
        <v>0</v>
      </c>
    </row>
    <row r="82" spans="3:45" x14ac:dyDescent="0.25">
      <c r="C82" s="114"/>
      <c r="D82" s="133"/>
      <c r="E82" s="128"/>
      <c r="F82" s="126"/>
      <c r="G82" s="127"/>
      <c r="H82" s="127"/>
      <c r="I82" s="126"/>
      <c r="J82" s="126"/>
      <c r="K82" s="126"/>
      <c r="L82" s="126"/>
      <c r="M82" s="138"/>
      <c r="N82" s="251">
        <f t="shared" si="20"/>
        <v>0</v>
      </c>
      <c r="O82" s="115">
        <f t="shared" si="21"/>
        <v>0</v>
      </c>
      <c r="P82" s="248">
        <f t="shared" si="22"/>
        <v>0</v>
      </c>
      <c r="Q82" s="254"/>
      <c r="R82" s="253"/>
      <c r="S82" s="107"/>
      <c r="U82" s="163">
        <f t="shared" si="23"/>
        <v>0</v>
      </c>
      <c r="V82" s="163">
        <f t="shared" si="24"/>
        <v>0</v>
      </c>
      <c r="X82" s="94">
        <f>V82*IF(AND(F82&lt;&gt;"",M82&gt;0),M82*VLOOKUP(F82,Llistes!$C$28:$E$30,3,FALSE),0)</f>
        <v>0</v>
      </c>
      <c r="Y82" s="94">
        <f>V82*IF(AND(H82&lt;&gt;"",M82&gt;0),M82*VLOOKUP(H82,Llistes!$C$69:$E$72,3,FALSE),0)</f>
        <v>0</v>
      </c>
      <c r="Z82" s="94">
        <f>V82*IF(AND(I82&lt;&gt;"",M82&gt;0),M82*VLOOKUP(I82,Llistes!$D$59:$E$61,2,FALSE),0)</f>
        <v>0</v>
      </c>
      <c r="AA82" s="94">
        <f>V82*IF(AND(J82&lt;&gt;"",M82&gt;0),M82*VLOOKUP(J82,Llistes!$D$64:$E$66,2,FALSE),0)</f>
        <v>0</v>
      </c>
      <c r="AB82" s="94">
        <f>V82*IF(AND(K82&lt;&gt;"",M82&gt;0),M82*VLOOKUP(K82,Llistes!$D$51:$E$52,2,FALSE),0)</f>
        <v>0</v>
      </c>
      <c r="AC82" s="94">
        <f>V82*IF(AND(L82&lt;&gt;"",M82&gt;0),M82*VLOOKUP(L82,Llistes!$D$55:$E$56,2,FALSE),0)</f>
        <v>0</v>
      </c>
      <c r="AD82" s="148">
        <f t="shared" si="25"/>
        <v>0</v>
      </c>
      <c r="AF82" s="112">
        <f t="shared" si="26"/>
        <v>0</v>
      </c>
      <c r="AH82" s="112">
        <f>IF(F82="Altres",IF(H82="",0,VLOOKUP(H82,Llistes!$C$69:$G$72,5)),0)</f>
        <v>0</v>
      </c>
      <c r="AI82" s="112">
        <f t="shared" si="27"/>
        <v>0</v>
      </c>
      <c r="AJ82" s="112">
        <f t="shared" si="28"/>
        <v>0</v>
      </c>
      <c r="AL82" s="113">
        <f t="shared" si="29"/>
        <v>0</v>
      </c>
      <c r="AM82" s="113">
        <f t="shared" si="30"/>
        <v>0</v>
      </c>
      <c r="AN82" s="113">
        <f t="shared" si="31"/>
        <v>0</v>
      </c>
      <c r="AO82" s="113">
        <f t="shared" si="32"/>
        <v>0</v>
      </c>
      <c r="AP82" s="113">
        <f t="shared" si="33"/>
        <v>0</v>
      </c>
      <c r="AQ82" s="113">
        <f t="shared" si="34"/>
        <v>0</v>
      </c>
      <c r="AS82" s="113">
        <f t="shared" si="35"/>
        <v>0</v>
      </c>
    </row>
    <row r="83" spans="3:45" x14ac:dyDescent="0.25">
      <c r="C83" s="114"/>
      <c r="D83" s="133"/>
      <c r="E83" s="128"/>
      <c r="F83" s="126"/>
      <c r="G83" s="127"/>
      <c r="H83" s="127"/>
      <c r="I83" s="126"/>
      <c r="J83" s="126"/>
      <c r="K83" s="126"/>
      <c r="L83" s="126"/>
      <c r="M83" s="138"/>
      <c r="N83" s="251">
        <f t="shared" si="20"/>
        <v>0</v>
      </c>
      <c r="O83" s="115">
        <f t="shared" si="21"/>
        <v>0</v>
      </c>
      <c r="P83" s="248">
        <f t="shared" si="22"/>
        <v>0</v>
      </c>
      <c r="Q83" s="254"/>
      <c r="R83" s="253"/>
      <c r="S83" s="107"/>
      <c r="U83" s="163">
        <f t="shared" si="23"/>
        <v>0</v>
      </c>
      <c r="V83" s="163">
        <f t="shared" si="24"/>
        <v>0</v>
      </c>
      <c r="X83" s="94">
        <f>V83*IF(AND(F83&lt;&gt;"",M83&gt;0),M83*VLOOKUP(F83,Llistes!$C$28:$E$30,3,FALSE),0)</f>
        <v>0</v>
      </c>
      <c r="Y83" s="94">
        <f>V83*IF(AND(H83&lt;&gt;"",M83&gt;0),M83*VLOOKUP(H83,Llistes!$C$69:$E$72,3,FALSE),0)</f>
        <v>0</v>
      </c>
      <c r="Z83" s="94">
        <f>V83*IF(AND(I83&lt;&gt;"",M83&gt;0),M83*VLOOKUP(I83,Llistes!$D$59:$E$61,2,FALSE),0)</f>
        <v>0</v>
      </c>
      <c r="AA83" s="94">
        <f>V83*IF(AND(J83&lt;&gt;"",M83&gt;0),M83*VLOOKUP(J83,Llistes!$D$64:$E$66,2,FALSE),0)</f>
        <v>0</v>
      </c>
      <c r="AB83" s="94">
        <f>V83*IF(AND(K83&lt;&gt;"",M83&gt;0),M83*VLOOKUP(K83,Llistes!$D$51:$E$52,2,FALSE),0)</f>
        <v>0</v>
      </c>
      <c r="AC83" s="94">
        <f>V83*IF(AND(L83&lt;&gt;"",M83&gt;0),M83*VLOOKUP(L83,Llistes!$D$55:$E$56,2,FALSE),0)</f>
        <v>0</v>
      </c>
      <c r="AD83" s="148">
        <f t="shared" si="25"/>
        <v>0</v>
      </c>
      <c r="AF83" s="112">
        <f t="shared" si="26"/>
        <v>0</v>
      </c>
      <c r="AH83" s="112">
        <f>IF(F83="Altres",IF(H83="",0,VLOOKUP(H83,Llistes!$C$69:$G$72,5)),0)</f>
        <v>0</v>
      </c>
      <c r="AI83" s="112">
        <f t="shared" si="27"/>
        <v>0</v>
      </c>
      <c r="AJ83" s="112">
        <f t="shared" si="28"/>
        <v>0</v>
      </c>
      <c r="AL83" s="113">
        <f t="shared" si="29"/>
        <v>0</v>
      </c>
      <c r="AM83" s="113">
        <f t="shared" si="30"/>
        <v>0</v>
      </c>
      <c r="AN83" s="113">
        <f t="shared" si="31"/>
        <v>0</v>
      </c>
      <c r="AO83" s="113">
        <f t="shared" si="32"/>
        <v>0</v>
      </c>
      <c r="AP83" s="113">
        <f t="shared" si="33"/>
        <v>0</v>
      </c>
      <c r="AQ83" s="113">
        <f t="shared" si="34"/>
        <v>0</v>
      </c>
      <c r="AS83" s="113">
        <f t="shared" si="35"/>
        <v>0</v>
      </c>
    </row>
    <row r="84" spans="3:45" x14ac:dyDescent="0.25">
      <c r="C84" s="114"/>
      <c r="D84" s="133"/>
      <c r="E84" s="128"/>
      <c r="F84" s="126"/>
      <c r="G84" s="127"/>
      <c r="H84" s="127"/>
      <c r="I84" s="126"/>
      <c r="J84" s="126"/>
      <c r="K84" s="126"/>
      <c r="L84" s="126"/>
      <c r="M84" s="138"/>
      <c r="N84" s="251">
        <f t="shared" si="20"/>
        <v>0</v>
      </c>
      <c r="O84" s="115">
        <f t="shared" si="21"/>
        <v>0</v>
      </c>
      <c r="P84" s="248">
        <f t="shared" si="22"/>
        <v>0</v>
      </c>
      <c r="Q84" s="254"/>
      <c r="R84" s="253"/>
      <c r="S84" s="107"/>
      <c r="U84" s="163">
        <f t="shared" si="23"/>
        <v>0</v>
      </c>
      <c r="V84" s="163">
        <f t="shared" si="24"/>
        <v>0</v>
      </c>
      <c r="X84" s="94">
        <f>V84*IF(AND(F84&lt;&gt;"",M84&gt;0),M84*VLOOKUP(F84,Llistes!$C$28:$E$30,3,FALSE),0)</f>
        <v>0</v>
      </c>
      <c r="Y84" s="94">
        <f>V84*IF(AND(H84&lt;&gt;"",M84&gt;0),M84*VLOOKUP(H84,Llistes!$C$69:$E$72,3,FALSE),0)</f>
        <v>0</v>
      </c>
      <c r="Z84" s="94">
        <f>V84*IF(AND(I84&lt;&gt;"",M84&gt;0),M84*VLOOKUP(I84,Llistes!$D$59:$E$61,2,FALSE),0)</f>
        <v>0</v>
      </c>
      <c r="AA84" s="94">
        <f>V84*IF(AND(J84&lt;&gt;"",M84&gt;0),M84*VLOOKUP(J84,Llistes!$D$64:$E$66,2,FALSE),0)</f>
        <v>0</v>
      </c>
      <c r="AB84" s="94">
        <f>V84*IF(AND(K84&lt;&gt;"",M84&gt;0),M84*VLOOKUP(K84,Llistes!$D$51:$E$52,2,FALSE),0)</f>
        <v>0</v>
      </c>
      <c r="AC84" s="94">
        <f>V84*IF(AND(L84&lt;&gt;"",M84&gt;0),M84*VLOOKUP(L84,Llistes!$D$55:$E$56,2,FALSE),0)</f>
        <v>0</v>
      </c>
      <c r="AD84" s="148">
        <f t="shared" si="25"/>
        <v>0</v>
      </c>
      <c r="AF84" s="112">
        <f t="shared" si="26"/>
        <v>0</v>
      </c>
      <c r="AH84" s="112">
        <f>IF(F84="Altres",IF(H84="",0,VLOOKUP(H84,Llistes!$C$69:$G$72,5)),0)</f>
        <v>0</v>
      </c>
      <c r="AI84" s="112">
        <f t="shared" si="27"/>
        <v>0</v>
      </c>
      <c r="AJ84" s="112">
        <f t="shared" si="28"/>
        <v>0</v>
      </c>
      <c r="AL84" s="113">
        <f t="shared" si="29"/>
        <v>0</v>
      </c>
      <c r="AM84" s="113">
        <f t="shared" si="30"/>
        <v>0</v>
      </c>
      <c r="AN84" s="113">
        <f t="shared" si="31"/>
        <v>0</v>
      </c>
      <c r="AO84" s="113">
        <f t="shared" si="32"/>
        <v>0</v>
      </c>
      <c r="AP84" s="113">
        <f t="shared" si="33"/>
        <v>0</v>
      </c>
      <c r="AQ84" s="113">
        <f t="shared" si="34"/>
        <v>0</v>
      </c>
      <c r="AS84" s="113">
        <f t="shared" si="35"/>
        <v>0</v>
      </c>
    </row>
    <row r="85" spans="3:45" x14ac:dyDescent="0.25">
      <c r="C85" s="114"/>
      <c r="D85" s="133"/>
      <c r="E85" s="128"/>
      <c r="F85" s="126"/>
      <c r="G85" s="127"/>
      <c r="H85" s="127"/>
      <c r="I85" s="126"/>
      <c r="J85" s="126"/>
      <c r="K85" s="126"/>
      <c r="L85" s="126"/>
      <c r="M85" s="138"/>
      <c r="N85" s="251">
        <f t="shared" si="20"/>
        <v>0</v>
      </c>
      <c r="O85" s="115">
        <f t="shared" si="21"/>
        <v>0</v>
      </c>
      <c r="P85" s="248">
        <f t="shared" si="22"/>
        <v>0</v>
      </c>
      <c r="Q85" s="254"/>
      <c r="R85" s="253"/>
      <c r="S85" s="107"/>
      <c r="U85" s="163">
        <f t="shared" si="23"/>
        <v>0</v>
      </c>
      <c r="V85" s="163">
        <f t="shared" si="24"/>
        <v>0</v>
      </c>
      <c r="X85" s="94">
        <f>V85*IF(AND(F85&lt;&gt;"",M85&gt;0),M85*VLOOKUP(F85,Llistes!$C$28:$E$30,3,FALSE),0)</f>
        <v>0</v>
      </c>
      <c r="Y85" s="94">
        <f>V85*IF(AND(H85&lt;&gt;"",M85&gt;0),M85*VLOOKUP(H85,Llistes!$C$69:$E$72,3,FALSE),0)</f>
        <v>0</v>
      </c>
      <c r="Z85" s="94">
        <f>V85*IF(AND(I85&lt;&gt;"",M85&gt;0),M85*VLOOKUP(I85,Llistes!$D$59:$E$61,2,FALSE),0)</f>
        <v>0</v>
      </c>
      <c r="AA85" s="94">
        <f>V85*IF(AND(J85&lt;&gt;"",M85&gt;0),M85*VLOOKUP(J85,Llistes!$D$64:$E$66,2,FALSE),0)</f>
        <v>0</v>
      </c>
      <c r="AB85" s="94">
        <f>V85*IF(AND(K85&lt;&gt;"",M85&gt;0),M85*VLOOKUP(K85,Llistes!$D$51:$E$52,2,FALSE),0)</f>
        <v>0</v>
      </c>
      <c r="AC85" s="94">
        <f>V85*IF(AND(L85&lt;&gt;"",M85&gt;0),M85*VLOOKUP(L85,Llistes!$D$55:$E$56,2,FALSE),0)</f>
        <v>0</v>
      </c>
      <c r="AD85" s="148">
        <f t="shared" si="25"/>
        <v>0</v>
      </c>
      <c r="AF85" s="112">
        <f t="shared" si="26"/>
        <v>0</v>
      </c>
      <c r="AH85" s="112">
        <f>IF(F85="Altres",IF(H85="",0,VLOOKUP(H85,Llistes!$C$69:$G$72,5)),0)</f>
        <v>0</v>
      </c>
      <c r="AI85" s="112">
        <f t="shared" si="27"/>
        <v>0</v>
      </c>
      <c r="AJ85" s="112">
        <f t="shared" si="28"/>
        <v>0</v>
      </c>
      <c r="AL85" s="113">
        <f t="shared" si="29"/>
        <v>0</v>
      </c>
      <c r="AM85" s="113">
        <f t="shared" si="30"/>
        <v>0</v>
      </c>
      <c r="AN85" s="113">
        <f t="shared" si="31"/>
        <v>0</v>
      </c>
      <c r="AO85" s="113">
        <f t="shared" si="32"/>
        <v>0</v>
      </c>
      <c r="AP85" s="113">
        <f t="shared" si="33"/>
        <v>0</v>
      </c>
      <c r="AQ85" s="113">
        <f t="shared" si="34"/>
        <v>0</v>
      </c>
      <c r="AS85" s="113">
        <f t="shared" si="35"/>
        <v>0</v>
      </c>
    </row>
    <row r="86" spans="3:45" x14ac:dyDescent="0.25">
      <c r="C86" s="114"/>
      <c r="D86" s="133"/>
      <c r="E86" s="128"/>
      <c r="F86" s="126"/>
      <c r="G86" s="127"/>
      <c r="H86" s="127"/>
      <c r="I86" s="126"/>
      <c r="J86" s="126"/>
      <c r="K86" s="126"/>
      <c r="L86" s="126"/>
      <c r="M86" s="138"/>
      <c r="N86" s="251">
        <f t="shared" si="20"/>
        <v>0</v>
      </c>
      <c r="O86" s="115">
        <f t="shared" si="21"/>
        <v>0</v>
      </c>
      <c r="P86" s="248">
        <f t="shared" si="22"/>
        <v>0</v>
      </c>
      <c r="Q86" s="254"/>
      <c r="R86" s="253"/>
      <c r="S86" s="107"/>
      <c r="U86" s="163">
        <f t="shared" si="23"/>
        <v>0</v>
      </c>
      <c r="V86" s="163">
        <f t="shared" si="24"/>
        <v>0</v>
      </c>
      <c r="X86" s="94">
        <f>V86*IF(AND(F86&lt;&gt;"",M86&gt;0),M86*VLOOKUP(F86,Llistes!$C$28:$E$30,3,FALSE),0)</f>
        <v>0</v>
      </c>
      <c r="Y86" s="94">
        <f>V86*IF(AND(H86&lt;&gt;"",M86&gt;0),M86*VLOOKUP(H86,Llistes!$C$69:$E$72,3,FALSE),0)</f>
        <v>0</v>
      </c>
      <c r="Z86" s="94">
        <f>V86*IF(AND(I86&lt;&gt;"",M86&gt;0),M86*VLOOKUP(I86,Llistes!$D$59:$E$61,2,FALSE),0)</f>
        <v>0</v>
      </c>
      <c r="AA86" s="94">
        <f>V86*IF(AND(J86&lt;&gt;"",M86&gt;0),M86*VLOOKUP(J86,Llistes!$D$64:$E$66,2,FALSE),0)</f>
        <v>0</v>
      </c>
      <c r="AB86" s="94">
        <f>V86*IF(AND(K86&lt;&gt;"",M86&gt;0),M86*VLOOKUP(K86,Llistes!$D$51:$E$52,2,FALSE),0)</f>
        <v>0</v>
      </c>
      <c r="AC86" s="94">
        <f>V86*IF(AND(L86&lt;&gt;"",M86&gt;0),M86*VLOOKUP(L86,Llistes!$D$55:$E$56,2,FALSE),0)</f>
        <v>0</v>
      </c>
      <c r="AD86" s="148">
        <f t="shared" si="25"/>
        <v>0</v>
      </c>
      <c r="AF86" s="112">
        <f t="shared" si="26"/>
        <v>0</v>
      </c>
      <c r="AH86" s="112">
        <f>IF(F86="Altres",IF(H86="",0,VLOOKUP(H86,Llistes!$C$69:$G$72,5)),0)</f>
        <v>0</v>
      </c>
      <c r="AI86" s="112">
        <f t="shared" si="27"/>
        <v>0</v>
      </c>
      <c r="AJ86" s="112">
        <f t="shared" si="28"/>
        <v>0</v>
      </c>
      <c r="AL86" s="113">
        <f t="shared" si="29"/>
        <v>0</v>
      </c>
      <c r="AM86" s="113">
        <f t="shared" si="30"/>
        <v>0</v>
      </c>
      <c r="AN86" s="113">
        <f t="shared" si="31"/>
        <v>0</v>
      </c>
      <c r="AO86" s="113">
        <f t="shared" si="32"/>
        <v>0</v>
      </c>
      <c r="AP86" s="113">
        <f t="shared" si="33"/>
        <v>0</v>
      </c>
      <c r="AQ86" s="113">
        <f t="shared" si="34"/>
        <v>0</v>
      </c>
      <c r="AS86" s="113">
        <f t="shared" si="35"/>
        <v>0</v>
      </c>
    </row>
    <row r="87" spans="3:45" x14ac:dyDescent="0.25">
      <c r="C87" s="114"/>
      <c r="D87" s="133"/>
      <c r="E87" s="128"/>
      <c r="F87" s="126"/>
      <c r="G87" s="127"/>
      <c r="H87" s="127"/>
      <c r="I87" s="126"/>
      <c r="J87" s="126"/>
      <c r="K87" s="126"/>
      <c r="L87" s="126"/>
      <c r="M87" s="138"/>
      <c r="N87" s="251">
        <f t="shared" si="20"/>
        <v>0</v>
      </c>
      <c r="O87" s="115">
        <f t="shared" si="21"/>
        <v>0</v>
      </c>
      <c r="P87" s="248">
        <f t="shared" si="22"/>
        <v>0</v>
      </c>
      <c r="Q87" s="254"/>
      <c r="R87" s="253"/>
      <c r="S87" s="107"/>
      <c r="U87" s="163">
        <f t="shared" si="23"/>
        <v>0</v>
      </c>
      <c r="V87" s="163">
        <f t="shared" si="24"/>
        <v>0</v>
      </c>
      <c r="X87" s="94">
        <f>V87*IF(AND(F87&lt;&gt;"",M87&gt;0),M87*VLOOKUP(F87,Llistes!$C$28:$E$30,3,FALSE),0)</f>
        <v>0</v>
      </c>
      <c r="Y87" s="94">
        <f>V87*IF(AND(H87&lt;&gt;"",M87&gt;0),M87*VLOOKUP(H87,Llistes!$C$69:$E$72,3,FALSE),0)</f>
        <v>0</v>
      </c>
      <c r="Z87" s="94">
        <f>V87*IF(AND(I87&lt;&gt;"",M87&gt;0),M87*VLOOKUP(I87,Llistes!$D$59:$E$61,2,FALSE),0)</f>
        <v>0</v>
      </c>
      <c r="AA87" s="94">
        <f>V87*IF(AND(J87&lt;&gt;"",M87&gt;0),M87*VLOOKUP(J87,Llistes!$D$64:$E$66,2,FALSE),0)</f>
        <v>0</v>
      </c>
      <c r="AB87" s="94">
        <f>V87*IF(AND(K87&lt;&gt;"",M87&gt;0),M87*VLOOKUP(K87,Llistes!$D$51:$E$52,2,FALSE),0)</f>
        <v>0</v>
      </c>
      <c r="AC87" s="94">
        <f>V87*IF(AND(L87&lt;&gt;"",M87&gt;0),M87*VLOOKUP(L87,Llistes!$D$55:$E$56,2,FALSE),0)</f>
        <v>0</v>
      </c>
      <c r="AD87" s="148">
        <f t="shared" si="25"/>
        <v>0</v>
      </c>
      <c r="AF87" s="112">
        <f t="shared" si="26"/>
        <v>0</v>
      </c>
      <c r="AH87" s="112">
        <f>IF(F87="Altres",IF(H87="",0,VLOOKUP(H87,Llistes!$C$69:$G$72,5)),0)</f>
        <v>0</v>
      </c>
      <c r="AI87" s="112">
        <f t="shared" si="27"/>
        <v>0</v>
      </c>
      <c r="AJ87" s="112">
        <f t="shared" si="28"/>
        <v>0</v>
      </c>
      <c r="AL87" s="113">
        <f t="shared" si="29"/>
        <v>0</v>
      </c>
      <c r="AM87" s="113">
        <f t="shared" si="30"/>
        <v>0</v>
      </c>
      <c r="AN87" s="113">
        <f t="shared" si="31"/>
        <v>0</v>
      </c>
      <c r="AO87" s="113">
        <f t="shared" si="32"/>
        <v>0</v>
      </c>
      <c r="AP87" s="113">
        <f t="shared" si="33"/>
        <v>0</v>
      </c>
      <c r="AQ87" s="113">
        <f t="shared" si="34"/>
        <v>0</v>
      </c>
      <c r="AS87" s="113">
        <f t="shared" si="35"/>
        <v>0</v>
      </c>
    </row>
    <row r="88" spans="3:45" x14ac:dyDescent="0.25">
      <c r="C88" s="114"/>
      <c r="D88" s="133"/>
      <c r="E88" s="128"/>
      <c r="F88" s="126"/>
      <c r="G88" s="127"/>
      <c r="H88" s="127"/>
      <c r="I88" s="126"/>
      <c r="J88" s="126"/>
      <c r="K88" s="126"/>
      <c r="L88" s="126"/>
      <c r="M88" s="138"/>
      <c r="N88" s="251">
        <f t="shared" si="20"/>
        <v>0</v>
      </c>
      <c r="O88" s="115">
        <f t="shared" si="21"/>
        <v>0</v>
      </c>
      <c r="P88" s="248">
        <f t="shared" si="22"/>
        <v>0</v>
      </c>
      <c r="Q88" s="254"/>
      <c r="R88" s="253"/>
      <c r="S88" s="107"/>
      <c r="U88" s="163">
        <f t="shared" si="23"/>
        <v>0</v>
      </c>
      <c r="V88" s="163">
        <f t="shared" si="24"/>
        <v>0</v>
      </c>
      <c r="X88" s="94">
        <f>V88*IF(AND(F88&lt;&gt;"",M88&gt;0),M88*VLOOKUP(F88,Llistes!$C$28:$E$30,3,FALSE),0)</f>
        <v>0</v>
      </c>
      <c r="Y88" s="94">
        <f>V88*IF(AND(H88&lt;&gt;"",M88&gt;0),M88*VLOOKUP(H88,Llistes!$C$69:$E$72,3,FALSE),0)</f>
        <v>0</v>
      </c>
      <c r="Z88" s="94">
        <f>V88*IF(AND(I88&lt;&gt;"",M88&gt;0),M88*VLOOKUP(I88,Llistes!$D$59:$E$61,2,FALSE),0)</f>
        <v>0</v>
      </c>
      <c r="AA88" s="94">
        <f>V88*IF(AND(J88&lt;&gt;"",M88&gt;0),M88*VLOOKUP(J88,Llistes!$D$64:$E$66,2,FALSE),0)</f>
        <v>0</v>
      </c>
      <c r="AB88" s="94">
        <f>V88*IF(AND(K88&lt;&gt;"",M88&gt;0),M88*VLOOKUP(K88,Llistes!$D$51:$E$52,2,FALSE),0)</f>
        <v>0</v>
      </c>
      <c r="AC88" s="94">
        <f>V88*IF(AND(L88&lt;&gt;"",M88&gt;0),M88*VLOOKUP(L88,Llistes!$D$55:$E$56,2,FALSE),0)</f>
        <v>0</v>
      </c>
      <c r="AD88" s="148">
        <f t="shared" si="25"/>
        <v>0</v>
      </c>
      <c r="AF88" s="112">
        <f t="shared" si="26"/>
        <v>0</v>
      </c>
      <c r="AH88" s="112">
        <f>IF(F88="Altres",IF(H88="",0,VLOOKUP(H88,Llistes!$C$69:$G$72,5)),0)</f>
        <v>0</v>
      </c>
      <c r="AI88" s="112">
        <f t="shared" si="27"/>
        <v>0</v>
      </c>
      <c r="AJ88" s="112">
        <f t="shared" si="28"/>
        <v>0</v>
      </c>
      <c r="AL88" s="113">
        <f t="shared" si="29"/>
        <v>0</v>
      </c>
      <c r="AM88" s="113">
        <f t="shared" si="30"/>
        <v>0</v>
      </c>
      <c r="AN88" s="113">
        <f t="shared" si="31"/>
        <v>0</v>
      </c>
      <c r="AO88" s="113">
        <f t="shared" si="32"/>
        <v>0</v>
      </c>
      <c r="AP88" s="113">
        <f t="shared" si="33"/>
        <v>0</v>
      </c>
      <c r="AQ88" s="113">
        <f t="shared" si="34"/>
        <v>0</v>
      </c>
      <c r="AS88" s="113">
        <f t="shared" si="35"/>
        <v>0</v>
      </c>
    </row>
    <row r="89" spans="3:45" x14ac:dyDescent="0.25">
      <c r="C89" s="114"/>
      <c r="D89" s="133"/>
      <c r="E89" s="128"/>
      <c r="F89" s="126"/>
      <c r="G89" s="127"/>
      <c r="H89" s="127"/>
      <c r="I89" s="126"/>
      <c r="J89" s="126"/>
      <c r="K89" s="126"/>
      <c r="L89" s="126"/>
      <c r="M89" s="138"/>
      <c r="N89" s="251">
        <f t="shared" si="20"/>
        <v>0</v>
      </c>
      <c r="O89" s="115">
        <f t="shared" si="21"/>
        <v>0</v>
      </c>
      <c r="P89" s="248">
        <f t="shared" si="22"/>
        <v>0</v>
      </c>
      <c r="Q89" s="254"/>
      <c r="R89" s="253"/>
      <c r="S89" s="107"/>
      <c r="U89" s="163">
        <f t="shared" si="23"/>
        <v>0</v>
      </c>
      <c r="V89" s="163">
        <f t="shared" si="24"/>
        <v>0</v>
      </c>
      <c r="X89" s="94">
        <f>V89*IF(AND(F89&lt;&gt;"",M89&gt;0),M89*VLOOKUP(F89,Llistes!$C$28:$E$30,3,FALSE),0)</f>
        <v>0</v>
      </c>
      <c r="Y89" s="94">
        <f>V89*IF(AND(H89&lt;&gt;"",M89&gt;0),M89*VLOOKUP(H89,Llistes!$C$69:$E$72,3,FALSE),0)</f>
        <v>0</v>
      </c>
      <c r="Z89" s="94">
        <f>V89*IF(AND(I89&lt;&gt;"",M89&gt;0),M89*VLOOKUP(I89,Llistes!$D$59:$E$61,2,FALSE),0)</f>
        <v>0</v>
      </c>
      <c r="AA89" s="94">
        <f>V89*IF(AND(J89&lt;&gt;"",M89&gt;0),M89*VLOOKUP(J89,Llistes!$D$64:$E$66,2,FALSE),0)</f>
        <v>0</v>
      </c>
      <c r="AB89" s="94">
        <f>V89*IF(AND(K89&lt;&gt;"",M89&gt;0),M89*VLOOKUP(K89,Llistes!$D$51:$E$52,2,FALSE),0)</f>
        <v>0</v>
      </c>
      <c r="AC89" s="94">
        <f>V89*IF(AND(L89&lt;&gt;"",M89&gt;0),M89*VLOOKUP(L89,Llistes!$D$55:$E$56,2,FALSE),0)</f>
        <v>0</v>
      </c>
      <c r="AD89" s="148">
        <f t="shared" si="25"/>
        <v>0</v>
      </c>
      <c r="AF89" s="112">
        <f t="shared" si="26"/>
        <v>0</v>
      </c>
      <c r="AH89" s="112">
        <f>IF(F89="Altres",IF(H89="",0,VLOOKUP(H89,Llistes!$C$69:$G$72,5)),0)</f>
        <v>0</v>
      </c>
      <c r="AI89" s="112">
        <f t="shared" si="27"/>
        <v>0</v>
      </c>
      <c r="AJ89" s="112">
        <f t="shared" si="28"/>
        <v>0</v>
      </c>
      <c r="AL89" s="113">
        <f t="shared" si="29"/>
        <v>0</v>
      </c>
      <c r="AM89" s="113">
        <f t="shared" si="30"/>
        <v>0</v>
      </c>
      <c r="AN89" s="113">
        <f t="shared" si="31"/>
        <v>0</v>
      </c>
      <c r="AO89" s="113">
        <f t="shared" si="32"/>
        <v>0</v>
      </c>
      <c r="AP89" s="113">
        <f t="shared" si="33"/>
        <v>0</v>
      </c>
      <c r="AQ89" s="113">
        <f t="shared" si="34"/>
        <v>0</v>
      </c>
      <c r="AS89" s="113">
        <f t="shared" si="35"/>
        <v>0</v>
      </c>
    </row>
    <row r="90" spans="3:45" x14ac:dyDescent="0.25">
      <c r="C90" s="114"/>
      <c r="D90" s="133"/>
      <c r="E90" s="128"/>
      <c r="F90" s="126"/>
      <c r="G90" s="127"/>
      <c r="H90" s="127"/>
      <c r="I90" s="126"/>
      <c r="J90" s="126"/>
      <c r="K90" s="126"/>
      <c r="L90" s="126"/>
      <c r="M90" s="138"/>
      <c r="N90" s="251">
        <f t="shared" si="20"/>
        <v>0</v>
      </c>
      <c r="O90" s="115">
        <f t="shared" si="21"/>
        <v>0</v>
      </c>
      <c r="P90" s="248">
        <f t="shared" si="22"/>
        <v>0</v>
      </c>
      <c r="Q90" s="254"/>
      <c r="R90" s="253"/>
      <c r="S90" s="107"/>
      <c r="U90" s="163">
        <f t="shared" si="23"/>
        <v>0</v>
      </c>
      <c r="V90" s="163">
        <f t="shared" si="24"/>
        <v>0</v>
      </c>
      <c r="X90" s="94">
        <f>V90*IF(AND(F90&lt;&gt;"",M90&gt;0),M90*VLOOKUP(F90,Llistes!$C$28:$E$30,3,FALSE),0)</f>
        <v>0</v>
      </c>
      <c r="Y90" s="94">
        <f>V90*IF(AND(H90&lt;&gt;"",M90&gt;0),M90*VLOOKUP(H90,Llistes!$C$69:$E$72,3,FALSE),0)</f>
        <v>0</v>
      </c>
      <c r="Z90" s="94">
        <f>V90*IF(AND(I90&lt;&gt;"",M90&gt;0),M90*VLOOKUP(I90,Llistes!$D$59:$E$61,2,FALSE),0)</f>
        <v>0</v>
      </c>
      <c r="AA90" s="94">
        <f>V90*IF(AND(J90&lt;&gt;"",M90&gt;0),M90*VLOOKUP(J90,Llistes!$D$64:$E$66,2,FALSE),0)</f>
        <v>0</v>
      </c>
      <c r="AB90" s="94">
        <f>V90*IF(AND(K90&lt;&gt;"",M90&gt;0),M90*VLOOKUP(K90,Llistes!$D$51:$E$52,2,FALSE),0)</f>
        <v>0</v>
      </c>
      <c r="AC90" s="94">
        <f>V90*IF(AND(L90&lt;&gt;"",M90&gt;0),M90*VLOOKUP(L90,Llistes!$D$55:$E$56,2,FALSE),0)</f>
        <v>0</v>
      </c>
      <c r="AD90" s="148">
        <f t="shared" si="25"/>
        <v>0</v>
      </c>
      <c r="AF90" s="112">
        <f t="shared" si="26"/>
        <v>0</v>
      </c>
      <c r="AH90" s="112">
        <f>IF(F90="Altres",IF(H90="",0,VLOOKUP(H90,Llistes!$C$69:$G$72,5)),0)</f>
        <v>0</v>
      </c>
      <c r="AI90" s="112">
        <f t="shared" si="27"/>
        <v>0</v>
      </c>
      <c r="AJ90" s="112">
        <f t="shared" si="28"/>
        <v>0</v>
      </c>
      <c r="AL90" s="113">
        <f t="shared" si="29"/>
        <v>0</v>
      </c>
      <c r="AM90" s="113">
        <f t="shared" si="30"/>
        <v>0</v>
      </c>
      <c r="AN90" s="113">
        <f t="shared" si="31"/>
        <v>0</v>
      </c>
      <c r="AO90" s="113">
        <f t="shared" si="32"/>
        <v>0</v>
      </c>
      <c r="AP90" s="113">
        <f t="shared" si="33"/>
        <v>0</v>
      </c>
      <c r="AQ90" s="113">
        <f t="shared" si="34"/>
        <v>0</v>
      </c>
      <c r="AS90" s="113">
        <f t="shared" si="35"/>
        <v>0</v>
      </c>
    </row>
    <row r="91" spans="3:45" x14ac:dyDescent="0.25">
      <c r="C91" s="114"/>
      <c r="D91" s="133"/>
      <c r="E91" s="128"/>
      <c r="F91" s="126"/>
      <c r="G91" s="127"/>
      <c r="H91" s="127"/>
      <c r="I91" s="126"/>
      <c r="J91" s="126"/>
      <c r="K91" s="126"/>
      <c r="L91" s="126"/>
      <c r="M91" s="138"/>
      <c r="N91" s="251">
        <f t="shared" si="20"/>
        <v>0</v>
      </c>
      <c r="O91" s="115">
        <f t="shared" si="21"/>
        <v>0</v>
      </c>
      <c r="P91" s="248">
        <f t="shared" si="22"/>
        <v>0</v>
      </c>
      <c r="Q91" s="254"/>
      <c r="R91" s="253"/>
      <c r="S91" s="107"/>
      <c r="U91" s="163">
        <f t="shared" si="23"/>
        <v>0</v>
      </c>
      <c r="V91" s="163">
        <f t="shared" si="24"/>
        <v>0</v>
      </c>
      <c r="X91" s="94">
        <f>V91*IF(AND(F91&lt;&gt;"",M91&gt;0),M91*VLOOKUP(F91,Llistes!$C$28:$E$30,3,FALSE),0)</f>
        <v>0</v>
      </c>
      <c r="Y91" s="94">
        <f>V91*IF(AND(H91&lt;&gt;"",M91&gt;0),M91*VLOOKUP(H91,Llistes!$C$69:$E$72,3,FALSE),0)</f>
        <v>0</v>
      </c>
      <c r="Z91" s="94">
        <f>V91*IF(AND(I91&lt;&gt;"",M91&gt;0),M91*VLOOKUP(I91,Llistes!$D$59:$E$61,2,FALSE),0)</f>
        <v>0</v>
      </c>
      <c r="AA91" s="94">
        <f>V91*IF(AND(J91&lt;&gt;"",M91&gt;0),M91*VLOOKUP(J91,Llistes!$D$64:$E$66,2,FALSE),0)</f>
        <v>0</v>
      </c>
      <c r="AB91" s="94">
        <f>V91*IF(AND(K91&lt;&gt;"",M91&gt;0),M91*VLOOKUP(K91,Llistes!$D$51:$E$52,2,FALSE),0)</f>
        <v>0</v>
      </c>
      <c r="AC91" s="94">
        <f>V91*IF(AND(L91&lt;&gt;"",M91&gt;0),M91*VLOOKUP(L91,Llistes!$D$55:$E$56,2,FALSE),0)</f>
        <v>0</v>
      </c>
      <c r="AD91" s="148">
        <f t="shared" si="25"/>
        <v>0</v>
      </c>
      <c r="AF91" s="112">
        <f t="shared" si="26"/>
        <v>0</v>
      </c>
      <c r="AH91" s="112">
        <f>IF(F91="Altres",IF(H91="",0,VLOOKUP(H91,Llistes!$C$69:$G$72,5)),0)</f>
        <v>0</v>
      </c>
      <c r="AI91" s="112">
        <f t="shared" si="27"/>
        <v>0</v>
      </c>
      <c r="AJ91" s="112">
        <f t="shared" si="28"/>
        <v>0</v>
      </c>
      <c r="AL91" s="113">
        <f t="shared" si="29"/>
        <v>0</v>
      </c>
      <c r="AM91" s="113">
        <f t="shared" si="30"/>
        <v>0</v>
      </c>
      <c r="AN91" s="113">
        <f t="shared" si="31"/>
        <v>0</v>
      </c>
      <c r="AO91" s="113">
        <f t="shared" si="32"/>
        <v>0</v>
      </c>
      <c r="AP91" s="113">
        <f t="shared" si="33"/>
        <v>0</v>
      </c>
      <c r="AQ91" s="113">
        <f t="shared" si="34"/>
        <v>0</v>
      </c>
      <c r="AS91" s="113">
        <f t="shared" si="35"/>
        <v>0</v>
      </c>
    </row>
    <row r="92" spans="3:45" x14ac:dyDescent="0.25">
      <c r="C92" s="114"/>
      <c r="D92" s="133"/>
      <c r="E92" s="128"/>
      <c r="F92" s="126"/>
      <c r="G92" s="127"/>
      <c r="H92" s="127"/>
      <c r="I92" s="126"/>
      <c r="J92" s="126"/>
      <c r="K92" s="126"/>
      <c r="L92" s="126"/>
      <c r="M92" s="138"/>
      <c r="N92" s="251">
        <f t="shared" si="20"/>
        <v>0</v>
      </c>
      <c r="O92" s="115">
        <f t="shared" si="21"/>
        <v>0</v>
      </c>
      <c r="P92" s="248">
        <f t="shared" si="22"/>
        <v>0</v>
      </c>
      <c r="Q92" s="254"/>
      <c r="R92" s="253"/>
      <c r="S92" s="107"/>
      <c r="U92" s="163">
        <f t="shared" si="23"/>
        <v>0</v>
      </c>
      <c r="V92" s="163">
        <f t="shared" si="24"/>
        <v>0</v>
      </c>
      <c r="X92" s="94">
        <f>V92*IF(AND(F92&lt;&gt;"",M92&gt;0),M92*VLOOKUP(F92,Llistes!$C$28:$E$30,3,FALSE),0)</f>
        <v>0</v>
      </c>
      <c r="Y92" s="94">
        <f>V92*IF(AND(H92&lt;&gt;"",M92&gt;0),M92*VLOOKUP(H92,Llistes!$C$69:$E$72,3,FALSE),0)</f>
        <v>0</v>
      </c>
      <c r="Z92" s="94">
        <f>V92*IF(AND(I92&lt;&gt;"",M92&gt;0),M92*VLOOKUP(I92,Llistes!$D$59:$E$61,2,FALSE),0)</f>
        <v>0</v>
      </c>
      <c r="AA92" s="94">
        <f>V92*IF(AND(J92&lt;&gt;"",M92&gt;0),M92*VLOOKUP(J92,Llistes!$D$64:$E$66,2,FALSE),0)</f>
        <v>0</v>
      </c>
      <c r="AB92" s="94">
        <f>V92*IF(AND(K92&lt;&gt;"",M92&gt;0),M92*VLOOKUP(K92,Llistes!$D$51:$E$52,2,FALSE),0)</f>
        <v>0</v>
      </c>
      <c r="AC92" s="94">
        <f>V92*IF(AND(L92&lt;&gt;"",M92&gt;0),M92*VLOOKUP(L92,Llistes!$D$55:$E$56,2,FALSE),0)</f>
        <v>0</v>
      </c>
      <c r="AD92" s="148">
        <f t="shared" si="25"/>
        <v>0</v>
      </c>
      <c r="AF92" s="112">
        <f t="shared" si="26"/>
        <v>0</v>
      </c>
      <c r="AH92" s="112">
        <f>IF(F92="Altres",IF(H92="",0,VLOOKUP(H92,Llistes!$C$69:$G$72,5)),0)</f>
        <v>0</v>
      </c>
      <c r="AI92" s="112">
        <f t="shared" si="27"/>
        <v>0</v>
      </c>
      <c r="AJ92" s="112">
        <f t="shared" si="28"/>
        <v>0</v>
      </c>
      <c r="AL92" s="113">
        <f t="shared" si="29"/>
        <v>0</v>
      </c>
      <c r="AM92" s="113">
        <f t="shared" si="30"/>
        <v>0</v>
      </c>
      <c r="AN92" s="113">
        <f t="shared" si="31"/>
        <v>0</v>
      </c>
      <c r="AO92" s="113">
        <f t="shared" si="32"/>
        <v>0</v>
      </c>
      <c r="AP92" s="113">
        <f t="shared" si="33"/>
        <v>0</v>
      </c>
      <c r="AQ92" s="113">
        <f t="shared" si="34"/>
        <v>0</v>
      </c>
      <c r="AS92" s="113">
        <f t="shared" si="35"/>
        <v>0</v>
      </c>
    </row>
    <row r="93" spans="3:45" x14ac:dyDescent="0.25">
      <c r="C93" s="114"/>
      <c r="D93" s="133"/>
      <c r="E93" s="128"/>
      <c r="F93" s="126"/>
      <c r="G93" s="127"/>
      <c r="H93" s="127"/>
      <c r="I93" s="126"/>
      <c r="J93" s="126"/>
      <c r="K93" s="126"/>
      <c r="L93" s="126"/>
      <c r="M93" s="138"/>
      <c r="N93" s="251">
        <f t="shared" si="20"/>
        <v>0</v>
      </c>
      <c r="O93" s="115">
        <f t="shared" si="21"/>
        <v>0</v>
      </c>
      <c r="P93" s="248">
        <f t="shared" si="22"/>
        <v>0</v>
      </c>
      <c r="Q93" s="254"/>
      <c r="R93" s="253"/>
      <c r="S93" s="107"/>
      <c r="U93" s="163">
        <f t="shared" si="23"/>
        <v>0</v>
      </c>
      <c r="V93" s="163">
        <f t="shared" si="24"/>
        <v>0</v>
      </c>
      <c r="X93" s="94">
        <f>V93*IF(AND(F93&lt;&gt;"",M93&gt;0),M93*VLOOKUP(F93,Llistes!$C$28:$E$30,3,FALSE),0)</f>
        <v>0</v>
      </c>
      <c r="Y93" s="94">
        <f>V93*IF(AND(H93&lt;&gt;"",M93&gt;0),M93*VLOOKUP(H93,Llistes!$C$69:$E$72,3,FALSE),0)</f>
        <v>0</v>
      </c>
      <c r="Z93" s="94">
        <f>V93*IF(AND(I93&lt;&gt;"",M93&gt;0),M93*VLOOKUP(I93,Llistes!$D$59:$E$61,2,FALSE),0)</f>
        <v>0</v>
      </c>
      <c r="AA93" s="94">
        <f>V93*IF(AND(J93&lt;&gt;"",M93&gt;0),M93*VLOOKUP(J93,Llistes!$D$64:$E$66,2,FALSE),0)</f>
        <v>0</v>
      </c>
      <c r="AB93" s="94">
        <f>V93*IF(AND(K93&lt;&gt;"",M93&gt;0),M93*VLOOKUP(K93,Llistes!$D$51:$E$52,2,FALSE),0)</f>
        <v>0</v>
      </c>
      <c r="AC93" s="94">
        <f>V93*IF(AND(L93&lt;&gt;"",M93&gt;0),M93*VLOOKUP(L93,Llistes!$D$55:$E$56,2,FALSE),0)</f>
        <v>0</v>
      </c>
      <c r="AD93" s="148">
        <f t="shared" si="25"/>
        <v>0</v>
      </c>
      <c r="AF93" s="112">
        <f t="shared" si="26"/>
        <v>0</v>
      </c>
      <c r="AH93" s="112">
        <f>IF(F93="Altres",IF(H93="",0,VLOOKUP(H93,Llistes!$C$69:$G$72,5)),0)</f>
        <v>0</v>
      </c>
      <c r="AI93" s="112">
        <f t="shared" si="27"/>
        <v>0</v>
      </c>
      <c r="AJ93" s="112">
        <f t="shared" si="28"/>
        <v>0</v>
      </c>
      <c r="AL93" s="113">
        <f t="shared" si="29"/>
        <v>0</v>
      </c>
      <c r="AM93" s="113">
        <f t="shared" si="30"/>
        <v>0</v>
      </c>
      <c r="AN93" s="113">
        <f t="shared" si="31"/>
        <v>0</v>
      </c>
      <c r="AO93" s="113">
        <f t="shared" si="32"/>
        <v>0</v>
      </c>
      <c r="AP93" s="113">
        <f t="shared" si="33"/>
        <v>0</v>
      </c>
      <c r="AQ93" s="113">
        <f t="shared" si="34"/>
        <v>0</v>
      </c>
      <c r="AS93" s="113">
        <f t="shared" si="35"/>
        <v>0</v>
      </c>
    </row>
    <row r="94" spans="3:45" x14ac:dyDescent="0.25">
      <c r="C94" s="114"/>
      <c r="D94" s="133"/>
      <c r="E94" s="128"/>
      <c r="F94" s="126"/>
      <c r="G94" s="127"/>
      <c r="H94" s="127"/>
      <c r="I94" s="126"/>
      <c r="J94" s="126"/>
      <c r="K94" s="126"/>
      <c r="L94" s="126"/>
      <c r="M94" s="138"/>
      <c r="N94" s="251">
        <f t="shared" si="20"/>
        <v>0</v>
      </c>
      <c r="O94" s="115">
        <f t="shared" si="21"/>
        <v>0</v>
      </c>
      <c r="P94" s="248">
        <f t="shared" si="22"/>
        <v>0</v>
      </c>
      <c r="Q94" s="254"/>
      <c r="R94" s="253"/>
      <c r="S94" s="107"/>
      <c r="U94" s="163">
        <f t="shared" si="23"/>
        <v>0</v>
      </c>
      <c r="V94" s="163">
        <f t="shared" si="24"/>
        <v>0</v>
      </c>
      <c r="X94" s="94">
        <f>V94*IF(AND(F94&lt;&gt;"",M94&gt;0),M94*VLOOKUP(F94,Llistes!$C$28:$E$30,3,FALSE),0)</f>
        <v>0</v>
      </c>
      <c r="Y94" s="94">
        <f>V94*IF(AND(H94&lt;&gt;"",M94&gt;0),M94*VLOOKUP(H94,Llistes!$C$69:$E$72,3,FALSE),0)</f>
        <v>0</v>
      </c>
      <c r="Z94" s="94">
        <f>V94*IF(AND(I94&lt;&gt;"",M94&gt;0),M94*VLOOKUP(I94,Llistes!$D$59:$E$61,2,FALSE),0)</f>
        <v>0</v>
      </c>
      <c r="AA94" s="94">
        <f>V94*IF(AND(J94&lt;&gt;"",M94&gt;0),M94*VLOOKUP(J94,Llistes!$D$64:$E$66,2,FALSE),0)</f>
        <v>0</v>
      </c>
      <c r="AB94" s="94">
        <f>V94*IF(AND(K94&lt;&gt;"",M94&gt;0),M94*VLOOKUP(K94,Llistes!$D$51:$E$52,2,FALSE),0)</f>
        <v>0</v>
      </c>
      <c r="AC94" s="94">
        <f>V94*IF(AND(L94&lt;&gt;"",M94&gt;0),M94*VLOOKUP(L94,Llistes!$D$55:$E$56,2,FALSE),0)</f>
        <v>0</v>
      </c>
      <c r="AD94" s="148">
        <f t="shared" si="25"/>
        <v>0</v>
      </c>
      <c r="AF94" s="112">
        <f t="shared" si="26"/>
        <v>0</v>
      </c>
      <c r="AH94" s="112">
        <f>IF(F94="Altres",IF(H94="",0,VLOOKUP(H94,Llistes!$C$69:$G$72,5)),0)</f>
        <v>0</v>
      </c>
      <c r="AI94" s="112">
        <f t="shared" si="27"/>
        <v>0</v>
      </c>
      <c r="AJ94" s="112">
        <f t="shared" si="28"/>
        <v>0</v>
      </c>
      <c r="AL94" s="113">
        <f t="shared" si="29"/>
        <v>0</v>
      </c>
      <c r="AM94" s="113">
        <f t="shared" si="30"/>
        <v>0</v>
      </c>
      <c r="AN94" s="113">
        <f t="shared" si="31"/>
        <v>0</v>
      </c>
      <c r="AO94" s="113">
        <f t="shared" si="32"/>
        <v>0</v>
      </c>
      <c r="AP94" s="113">
        <f t="shared" si="33"/>
        <v>0</v>
      </c>
      <c r="AQ94" s="113">
        <f t="shared" si="34"/>
        <v>0</v>
      </c>
      <c r="AS94" s="113">
        <f t="shared" si="35"/>
        <v>0</v>
      </c>
    </row>
    <row r="95" spans="3:45" x14ac:dyDescent="0.25">
      <c r="C95" s="114"/>
      <c r="D95" s="133"/>
      <c r="E95" s="128"/>
      <c r="F95" s="126"/>
      <c r="G95" s="127"/>
      <c r="H95" s="127"/>
      <c r="I95" s="126"/>
      <c r="J95" s="126"/>
      <c r="K95" s="126"/>
      <c r="L95" s="126"/>
      <c r="M95" s="138"/>
      <c r="N95" s="251">
        <f t="shared" si="20"/>
        <v>0</v>
      </c>
      <c r="O95" s="115">
        <f t="shared" si="21"/>
        <v>0</v>
      </c>
      <c r="P95" s="248">
        <f t="shared" si="22"/>
        <v>0</v>
      </c>
      <c r="Q95" s="254"/>
      <c r="R95" s="253"/>
      <c r="S95" s="107"/>
      <c r="U95" s="163">
        <f t="shared" si="23"/>
        <v>0</v>
      </c>
      <c r="V95" s="163">
        <f t="shared" si="24"/>
        <v>0</v>
      </c>
      <c r="X95" s="94">
        <f>V95*IF(AND(F95&lt;&gt;"",M95&gt;0),M95*VLOOKUP(F95,Llistes!$C$28:$E$30,3,FALSE),0)</f>
        <v>0</v>
      </c>
      <c r="Y95" s="94">
        <f>V95*IF(AND(H95&lt;&gt;"",M95&gt;0),M95*VLOOKUP(H95,Llistes!$C$69:$E$72,3,FALSE),0)</f>
        <v>0</v>
      </c>
      <c r="Z95" s="94">
        <f>V95*IF(AND(I95&lt;&gt;"",M95&gt;0),M95*VLOOKUP(I95,Llistes!$D$59:$E$61,2,FALSE),0)</f>
        <v>0</v>
      </c>
      <c r="AA95" s="94">
        <f>V95*IF(AND(J95&lt;&gt;"",M95&gt;0),M95*VLOOKUP(J95,Llistes!$D$64:$E$66,2,FALSE),0)</f>
        <v>0</v>
      </c>
      <c r="AB95" s="94">
        <f>V95*IF(AND(K95&lt;&gt;"",M95&gt;0),M95*VLOOKUP(K95,Llistes!$D$51:$E$52,2,FALSE),0)</f>
        <v>0</v>
      </c>
      <c r="AC95" s="94">
        <f>V95*IF(AND(L95&lt;&gt;"",M95&gt;0),M95*VLOOKUP(L95,Llistes!$D$55:$E$56,2,FALSE),0)</f>
        <v>0</v>
      </c>
      <c r="AD95" s="148">
        <f t="shared" si="25"/>
        <v>0</v>
      </c>
      <c r="AF95" s="112">
        <f t="shared" si="26"/>
        <v>0</v>
      </c>
      <c r="AH95" s="112">
        <f>IF(F95="Altres",IF(H95="",0,VLOOKUP(H95,Llistes!$C$69:$G$72,5)),0)</f>
        <v>0</v>
      </c>
      <c r="AI95" s="112">
        <f t="shared" si="27"/>
        <v>0</v>
      </c>
      <c r="AJ95" s="112">
        <f t="shared" si="28"/>
        <v>0</v>
      </c>
      <c r="AL95" s="113">
        <f t="shared" si="29"/>
        <v>0</v>
      </c>
      <c r="AM95" s="113">
        <f t="shared" si="30"/>
        <v>0</v>
      </c>
      <c r="AN95" s="113">
        <f t="shared" si="31"/>
        <v>0</v>
      </c>
      <c r="AO95" s="113">
        <f t="shared" si="32"/>
        <v>0</v>
      </c>
      <c r="AP95" s="113">
        <f t="shared" si="33"/>
        <v>0</v>
      </c>
      <c r="AQ95" s="113">
        <f t="shared" si="34"/>
        <v>0</v>
      </c>
      <c r="AS95" s="113">
        <f t="shared" si="35"/>
        <v>0</v>
      </c>
    </row>
    <row r="96" spans="3:45" ht="13.8" thickBot="1" x14ac:dyDescent="0.3">
      <c r="C96" s="114"/>
      <c r="D96" s="134"/>
      <c r="E96" s="135"/>
      <c r="F96" s="136"/>
      <c r="G96" s="137"/>
      <c r="H96" s="137"/>
      <c r="I96" s="136"/>
      <c r="J96" s="136"/>
      <c r="K96" s="136"/>
      <c r="L96" s="136"/>
      <c r="M96" s="247"/>
      <c r="N96" s="252">
        <f t="shared" si="20"/>
        <v>0</v>
      </c>
      <c r="O96" s="115">
        <f t="shared" si="21"/>
        <v>0</v>
      </c>
      <c r="P96" s="248">
        <f t="shared" si="22"/>
        <v>0</v>
      </c>
      <c r="Q96" s="255"/>
      <c r="R96" s="253"/>
      <c r="S96" s="107"/>
      <c r="U96" s="163">
        <f t="shared" si="23"/>
        <v>0</v>
      </c>
      <c r="V96" s="163">
        <f t="shared" si="24"/>
        <v>0</v>
      </c>
      <c r="X96" s="94">
        <f>V96*IF(AND(F96&lt;&gt;"",M96&gt;0),M96*VLOOKUP(F96,Llistes!$C$28:$E$30,3,FALSE),0)</f>
        <v>0</v>
      </c>
      <c r="Y96" s="94">
        <f>V96*IF(AND(H96&lt;&gt;"",M96&gt;0),M96*VLOOKUP(H96,Llistes!$C$69:$E$72,3,FALSE),0)</f>
        <v>0</v>
      </c>
      <c r="Z96" s="94">
        <f>V96*IF(AND(I96&lt;&gt;"",M96&gt;0),M96*VLOOKUP(I96,Llistes!$D$59:$E$61,2,FALSE),0)</f>
        <v>0</v>
      </c>
      <c r="AA96" s="94">
        <f>V96*IF(AND(J96&lt;&gt;"",M96&gt;0),M96*VLOOKUP(J96,Llistes!$D$64:$E$66,2,FALSE),0)</f>
        <v>0</v>
      </c>
      <c r="AB96" s="94">
        <f>V96*IF(AND(K96&lt;&gt;"",M96&gt;0),M96*VLOOKUP(K96,Llistes!$D$51:$E$52,2,FALSE),0)</f>
        <v>0</v>
      </c>
      <c r="AC96" s="94">
        <f>V96*IF(AND(L96&lt;&gt;"",M96&gt;0),M96*VLOOKUP(L96,Llistes!$D$55:$E$56,2,FALSE),0)</f>
        <v>0</v>
      </c>
      <c r="AD96" s="148">
        <f t="shared" si="25"/>
        <v>0</v>
      </c>
      <c r="AF96" s="112">
        <f t="shared" si="26"/>
        <v>0</v>
      </c>
      <c r="AH96" s="112">
        <f>IF(F96="Altres",IF(H96="",0,VLOOKUP(H96,Llistes!$C$69:$G$72,5)),0)</f>
        <v>0</v>
      </c>
      <c r="AI96" s="112">
        <f t="shared" si="27"/>
        <v>0</v>
      </c>
      <c r="AJ96" s="112">
        <f t="shared" si="28"/>
        <v>0</v>
      </c>
      <c r="AL96" s="113">
        <f t="shared" si="29"/>
        <v>0</v>
      </c>
      <c r="AM96" s="113">
        <f t="shared" si="30"/>
        <v>0</v>
      </c>
      <c r="AN96" s="113">
        <f t="shared" si="31"/>
        <v>0</v>
      </c>
      <c r="AO96" s="113">
        <f t="shared" si="32"/>
        <v>0</v>
      </c>
      <c r="AP96" s="113">
        <f t="shared" si="33"/>
        <v>0</v>
      </c>
      <c r="AQ96" s="113">
        <f t="shared" si="34"/>
        <v>0</v>
      </c>
      <c r="AS96" s="113">
        <f t="shared" si="35"/>
        <v>0</v>
      </c>
    </row>
    <row r="97" spans="4:22" x14ac:dyDescent="0.25">
      <c r="D97" s="121"/>
      <c r="E97" s="122"/>
      <c r="F97" s="123"/>
      <c r="G97" s="123"/>
      <c r="H97" s="124"/>
      <c r="I97" s="125"/>
      <c r="J97" s="125"/>
      <c r="K97" s="125"/>
      <c r="L97" s="125"/>
      <c r="M97" s="125"/>
      <c r="N97" s="125"/>
    </row>
    <row r="98" spans="4:22" x14ac:dyDescent="0.25">
      <c r="U98" s="95"/>
      <c r="V98" s="95"/>
    </row>
    <row r="99" spans="4:22" x14ac:dyDescent="0.25">
      <c r="U99" s="95"/>
      <c r="V99" s="95"/>
    </row>
    <row r="100" spans="4:22" x14ac:dyDescent="0.25">
      <c r="U100" s="95"/>
      <c r="V100" s="95"/>
    </row>
    <row r="101" spans="4:22" x14ac:dyDescent="0.25">
      <c r="U101" s="95"/>
      <c r="V101" s="95"/>
    </row>
    <row r="102" spans="4:22" x14ac:dyDescent="0.25">
      <c r="U102" s="95"/>
      <c r="V102" s="95"/>
    </row>
    <row r="103" spans="4:22" x14ac:dyDescent="0.25">
      <c r="U103" s="95"/>
      <c r="V103" s="95"/>
    </row>
    <row r="104" spans="4:22" x14ac:dyDescent="0.25">
      <c r="U104" s="95"/>
      <c r="V104" s="95"/>
    </row>
    <row r="105" spans="4:22" x14ac:dyDescent="0.25">
      <c r="U105" s="95"/>
      <c r="V105" s="95"/>
    </row>
    <row r="106" spans="4:22" x14ac:dyDescent="0.25">
      <c r="U106" s="95"/>
      <c r="V106" s="95"/>
    </row>
    <row r="107" spans="4:22" x14ac:dyDescent="0.25">
      <c r="U107" s="95"/>
      <c r="V107" s="95"/>
    </row>
    <row r="108" spans="4:22" x14ac:dyDescent="0.25">
      <c r="U108" s="95"/>
      <c r="V108" s="95"/>
    </row>
  </sheetData>
  <sheetProtection algorithmName="SHA-512" hashValue="F3mvznlWD77xdEC1+gGeVyU9NNfmrJr/OxWi3nkBnTjkiPPU4sDam3l0dEZA0Xl0r1KsZ2kJlvRhFiNooKh+4g==" saltValue="1uo672GkR+IHjEkYFvn4Rg==" spinCount="100000" sheet="1" objects="1" scenarios="1"/>
  <mergeCells count="8">
    <mergeCell ref="AL4:AQ4"/>
    <mergeCell ref="F7:L7"/>
    <mergeCell ref="AH2:AJ2"/>
    <mergeCell ref="AH4:AJ4"/>
    <mergeCell ref="X4:AC4"/>
    <mergeCell ref="D2:I2"/>
    <mergeCell ref="J2:Q2"/>
    <mergeCell ref="D4:Q4"/>
  </mergeCells>
  <conditionalFormatting sqref="F9:F96">
    <cfRule type="expression" dxfId="13" priority="6">
      <formula>IF(AND(M9&lt;&gt;0,F9=""),TRUE,FALSE)</formula>
    </cfRule>
  </conditionalFormatting>
  <conditionalFormatting sqref="M12">
    <cfRule type="expression" dxfId="12" priority="2">
      <formula>siinm($H$12&lt;&gt;"",Verdader,FALSE)</formula>
    </cfRule>
  </conditionalFormatting>
  <conditionalFormatting sqref="M9:M96">
    <cfRule type="expression" dxfId="11" priority="1">
      <formula>IF(AND(M9&lt;&gt;0,F9=""),TRUE,FALSE)</formula>
    </cfRule>
  </conditionalFormatting>
  <hyperlinks>
    <hyperlink ref="B4" location="Sobretaula!D9" display="ç"/>
    <hyperlink ref="S4" location="'macOS, IOS'!D9" display="è"/>
  </hyperlinks>
  <pageMargins left="0.7" right="0.7" top="0.75" bottom="0.75" header="0.3" footer="0.3"/>
  <pageSetup paperSize="9" scale="52" orientation="landscape" horizontalDpi="1200" verticalDpi="1200" r:id="rId1"/>
  <rowBreaks count="1" manualBreakCount="1">
    <brk id="40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Llistes!$C$69:$C$72</xm:f>
          </x14:formula1>
          <xm:sqref>H9:H96</xm:sqref>
        </x14:dataValidation>
        <x14:dataValidation type="list" allowBlank="1" showInputMessage="1" showErrorMessage="1">
          <x14:formula1>
            <xm:f>Llistes!$C$28:$C$30</xm:f>
          </x14:formula1>
          <xm:sqref>F9:F96</xm:sqref>
        </x14:dataValidation>
        <x14:dataValidation type="list" operator="equal" allowBlank="1" showErrorMessage="1">
          <x14:formula1>
            <xm:f>Llistes!$D$34:$D$47</xm:f>
          </x14:formula1>
          <xm:sqref>D9:D96</xm:sqref>
        </x14:dataValidation>
        <x14:dataValidation type="list" allowBlank="1" showInputMessage="1" showErrorMessage="1">
          <x14:formula1>
            <xm:f>Llistes!$D$51:$D$52</xm:f>
          </x14:formula1>
          <xm:sqref>K9:K96</xm:sqref>
        </x14:dataValidation>
        <x14:dataValidation type="list" allowBlank="1" showInputMessage="1" showErrorMessage="1">
          <x14:formula1>
            <xm:f>Llistes!$D$55:$D$56</xm:f>
          </x14:formula1>
          <xm:sqref>L9:L96</xm:sqref>
        </x14:dataValidation>
        <x14:dataValidation type="list" allowBlank="1" showInputMessage="1" showErrorMessage="1">
          <x14:formula1>
            <xm:f>Llistes!$D$4:$D$5</xm:f>
          </x14:formula1>
          <xm:sqref>I9:J96</xm:sqref>
        </x14:dataValidation>
        <x14:dataValidation type="list" allowBlank="1" showInputMessage="1" showErrorMessage="1">
          <x14:formula1>
            <xm:f>Llistes!$F$34:$F$36</xm:f>
          </x14:formula1>
          <xm:sqref>G9:G96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zoomScaleNormal="100" workbookViewId="0">
      <pane xSplit="3" ySplit="8" topLeftCell="E9" activePane="bottomRight" state="frozen"/>
      <selection activeCell="E47" sqref="E47"/>
      <selection pane="topRight" activeCell="E47" sqref="E47"/>
      <selection pane="bottomLeft" activeCell="E47" sqref="E47"/>
      <selection pane="bottomRight" activeCell="E9" sqref="E9"/>
    </sheetView>
  </sheetViews>
  <sheetFormatPr baseColWidth="10" defaultColWidth="9.109375" defaultRowHeight="13.2" x14ac:dyDescent="0.25"/>
  <cols>
    <col min="1" max="1" width="1.33203125" style="95" customWidth="1"/>
    <col min="2" max="2" width="6.88671875" style="95" customWidth="1"/>
    <col min="3" max="3" width="1" style="95" customWidth="1"/>
    <col min="4" max="4" width="20.33203125" style="64" customWidth="1"/>
    <col min="5" max="5" width="62" style="45" customWidth="1"/>
    <col min="6" max="6" width="47.21875" style="46" customWidth="1"/>
    <col min="7" max="8" width="10.33203125" style="44" customWidth="1"/>
    <col min="9" max="9" width="13.88671875" style="44" customWidth="1"/>
    <col min="10" max="10" width="13.33203125" style="44" hidden="1" customWidth="1"/>
    <col min="11" max="11" width="13.6640625" style="44" hidden="1" customWidth="1"/>
    <col min="12" max="12" width="46.44140625" style="44" customWidth="1"/>
    <col min="13" max="13" width="1.33203125" style="95" customWidth="1"/>
    <col min="14" max="14" width="6.88671875" style="95" customWidth="1"/>
    <col min="15" max="15" width="1.33203125" style="95" customWidth="1"/>
    <col min="16" max="17" width="7.109375" style="44" hidden="1" customWidth="1"/>
    <col min="18" max="18" width="10.77734375" style="95" hidden="1" customWidth="1"/>
    <col min="19" max="19" width="10.77734375" style="95" customWidth="1"/>
    <col min="20" max="36" width="7.88671875" style="95" customWidth="1"/>
    <col min="37" max="16384" width="9.109375" style="39"/>
  </cols>
  <sheetData>
    <row r="1" spans="1:36" ht="4.2" customHeight="1" x14ac:dyDescent="0.25">
      <c r="P1" s="95"/>
      <c r="Q1" s="95"/>
    </row>
    <row r="2" spans="1:36" ht="27" customHeight="1" x14ac:dyDescent="0.25">
      <c r="D2" s="279" t="s">
        <v>176</v>
      </c>
      <c r="E2" s="279"/>
      <c r="F2" s="279"/>
      <c r="G2" s="268" t="s">
        <v>141</v>
      </c>
      <c r="H2" s="268"/>
      <c r="I2" s="268"/>
      <c r="J2" s="268"/>
      <c r="K2" s="268"/>
      <c r="L2" s="265"/>
      <c r="P2" s="95"/>
      <c r="Q2" s="95"/>
    </row>
    <row r="3" spans="1:36" ht="12" customHeight="1" x14ac:dyDescent="0.25">
      <c r="B3" s="170" t="s">
        <v>77</v>
      </c>
      <c r="D3" s="65"/>
      <c r="E3" s="39"/>
      <c r="F3" s="44"/>
      <c r="K3" s="39"/>
      <c r="L3" s="39"/>
      <c r="N3" s="170" t="s">
        <v>177</v>
      </c>
      <c r="P3" s="95"/>
      <c r="Q3" s="95"/>
    </row>
    <row r="4" spans="1:36" s="44" customFormat="1" ht="27.6" customHeight="1" thickBot="1" x14ac:dyDescent="0.3">
      <c r="A4" s="171"/>
      <c r="B4" s="172" t="s">
        <v>76</v>
      </c>
      <c r="C4" s="168"/>
      <c r="D4" s="293" t="str">
        <f>IF(Unitat!E8="","Especifiqueu la unitat a la pestanya d'unitats",Unitat!E8)</f>
        <v>Especifiqueu la unitat a la pestanya d'unitats</v>
      </c>
      <c r="E4" s="278"/>
      <c r="F4" s="278"/>
      <c r="G4" s="278"/>
      <c r="H4" s="278"/>
      <c r="I4" s="278"/>
      <c r="J4" s="278"/>
      <c r="K4" s="278"/>
      <c r="L4" s="242"/>
      <c r="M4" s="171"/>
      <c r="N4" s="172" t="s">
        <v>75</v>
      </c>
      <c r="O4" s="168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36" s="44" customFormat="1" ht="45" customHeight="1" thickTop="1" thickBot="1" x14ac:dyDescent="0.3">
      <c r="A5" s="100"/>
      <c r="C5" s="100"/>
      <c r="D5" s="167" t="s">
        <v>101</v>
      </c>
      <c r="E5" s="63" t="s">
        <v>140</v>
      </c>
      <c r="F5" s="63" t="s">
        <v>178</v>
      </c>
      <c r="G5" s="63" t="s">
        <v>1</v>
      </c>
      <c r="H5" s="63" t="s">
        <v>206</v>
      </c>
      <c r="I5" s="63" t="s">
        <v>205</v>
      </c>
      <c r="J5" s="63" t="s">
        <v>97</v>
      </c>
      <c r="K5" s="63" t="s">
        <v>98</v>
      </c>
      <c r="L5" s="63" t="s">
        <v>227</v>
      </c>
      <c r="M5" s="100"/>
      <c r="O5" s="100"/>
      <c r="P5" s="151" t="s">
        <v>207</v>
      </c>
      <c r="Q5" s="151" t="s">
        <v>208</v>
      </c>
      <c r="R5" s="151" t="s">
        <v>209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ht="5.4" customHeight="1" thickTop="1" x14ac:dyDescent="0.25">
      <c r="D6" s="95"/>
      <c r="E6" s="95"/>
      <c r="F6" s="95"/>
      <c r="G6" s="95"/>
      <c r="H6" s="95"/>
      <c r="I6" s="95"/>
      <c r="J6" s="95"/>
      <c r="K6" s="95"/>
      <c r="P6" s="95"/>
      <c r="Q6" s="95"/>
    </row>
    <row r="7" spans="1:36" s="49" customFormat="1" ht="19.95" customHeight="1" x14ac:dyDescent="0.25">
      <c r="A7" s="106"/>
      <c r="B7" s="106"/>
      <c r="C7" s="106"/>
      <c r="D7" s="95"/>
      <c r="E7" s="95"/>
      <c r="F7" s="95"/>
      <c r="G7" s="202">
        <f>Q7</f>
        <v>0</v>
      </c>
      <c r="H7" s="95"/>
      <c r="I7" s="32">
        <f>R7</f>
        <v>0</v>
      </c>
      <c r="J7" s="32">
        <f>SUM(J9:J96)</f>
        <v>0</v>
      </c>
      <c r="K7" s="79">
        <f>SUM(K9:K96)</f>
        <v>0</v>
      </c>
      <c r="L7" s="95"/>
      <c r="M7" s="106"/>
      <c r="N7" s="106"/>
      <c r="O7" s="106"/>
      <c r="P7" s="199">
        <f>SUM(P9:P96)</f>
        <v>0</v>
      </c>
      <c r="Q7" s="199">
        <f>SUM(Q9:Q96)</f>
        <v>0</v>
      </c>
      <c r="R7" s="32">
        <f>SUM(R9:R96)</f>
        <v>0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</row>
    <row r="8" spans="1:36" ht="7.95" customHeight="1" thickBot="1" x14ac:dyDescent="0.3">
      <c r="D8" s="169"/>
      <c r="E8" s="169"/>
      <c r="F8" s="169"/>
      <c r="G8" s="169"/>
      <c r="H8" s="169"/>
      <c r="I8" s="169"/>
      <c r="J8" s="169"/>
      <c r="K8" s="169"/>
      <c r="P8" s="95"/>
      <c r="Q8" s="95"/>
    </row>
    <row r="9" spans="1:36" ht="15.6" customHeight="1" x14ac:dyDescent="0.25">
      <c r="C9" s="114"/>
      <c r="D9" s="174" t="s">
        <v>104</v>
      </c>
      <c r="E9" s="175"/>
      <c r="F9" s="176"/>
      <c r="G9" s="177"/>
      <c r="H9" s="237"/>
      <c r="I9" s="256">
        <f>Q9*H9</f>
        <v>0</v>
      </c>
      <c r="J9" s="257">
        <f t="shared" ref="J9:J40" si="0">P9*G9*1480</f>
        <v>0</v>
      </c>
      <c r="K9" s="258">
        <f t="shared" ref="K9:K40" si="1">P9*(R9-J9)</f>
        <v>0</v>
      </c>
      <c r="L9" s="264"/>
      <c r="P9" s="163">
        <f>IF(AND(F9&lt;&gt;"",G9&gt;0,H9&gt;0),1,0)</f>
        <v>0</v>
      </c>
      <c r="Q9" s="163">
        <f t="shared" ref="Q9:Q40" si="2">P9*G9</f>
        <v>0</v>
      </c>
      <c r="R9" s="230">
        <f t="shared" ref="R9:R40" si="3">P9*I9</f>
        <v>0</v>
      </c>
    </row>
    <row r="10" spans="1:36" ht="15.6" customHeight="1" x14ac:dyDescent="0.25">
      <c r="C10" s="114"/>
      <c r="D10" s="178"/>
      <c r="E10" s="34"/>
      <c r="F10" s="166"/>
      <c r="G10" s="138"/>
      <c r="H10" s="238"/>
      <c r="I10" s="259">
        <f t="shared" ref="I10:I73" si="4">Q10*H10</f>
        <v>0</v>
      </c>
      <c r="J10" s="115">
        <f t="shared" si="0"/>
        <v>0</v>
      </c>
      <c r="K10" s="260">
        <f t="shared" si="1"/>
        <v>0</v>
      </c>
      <c r="L10" s="254"/>
      <c r="P10" s="163">
        <f t="shared" ref="P10:P40" si="5">IF(AND(F10&lt;&gt;"",G10&gt;0,H10&gt;0),1,0)</f>
        <v>0</v>
      </c>
      <c r="Q10" s="163">
        <f t="shared" si="2"/>
        <v>0</v>
      </c>
      <c r="R10" s="230">
        <f t="shared" si="3"/>
        <v>0</v>
      </c>
    </row>
    <row r="11" spans="1:36" ht="15.6" customHeight="1" x14ac:dyDescent="0.25">
      <c r="C11" s="114"/>
      <c r="D11" s="178"/>
      <c r="E11" s="34"/>
      <c r="F11" s="166"/>
      <c r="G11" s="138"/>
      <c r="H11" s="238"/>
      <c r="I11" s="259">
        <f t="shared" si="4"/>
        <v>0</v>
      </c>
      <c r="J11" s="115">
        <f t="shared" si="0"/>
        <v>0</v>
      </c>
      <c r="K11" s="260">
        <f t="shared" si="1"/>
        <v>0</v>
      </c>
      <c r="L11" s="254"/>
      <c r="P11" s="163">
        <f t="shared" si="5"/>
        <v>0</v>
      </c>
      <c r="Q11" s="163">
        <f t="shared" si="2"/>
        <v>0</v>
      </c>
      <c r="R11" s="230">
        <f t="shared" si="3"/>
        <v>0</v>
      </c>
    </row>
    <row r="12" spans="1:36" ht="15.6" customHeight="1" x14ac:dyDescent="0.25">
      <c r="C12" s="114"/>
      <c r="D12" s="178"/>
      <c r="E12" s="34"/>
      <c r="F12" s="166"/>
      <c r="G12" s="138"/>
      <c r="H12" s="238"/>
      <c r="I12" s="259">
        <f t="shared" si="4"/>
        <v>0</v>
      </c>
      <c r="J12" s="115">
        <f t="shared" si="0"/>
        <v>0</v>
      </c>
      <c r="K12" s="260">
        <f t="shared" si="1"/>
        <v>0</v>
      </c>
      <c r="L12" s="254"/>
      <c r="P12" s="163">
        <f t="shared" si="5"/>
        <v>0</v>
      </c>
      <c r="Q12" s="163">
        <f t="shared" si="2"/>
        <v>0</v>
      </c>
      <c r="R12" s="230">
        <f t="shared" si="3"/>
        <v>0</v>
      </c>
    </row>
    <row r="13" spans="1:36" ht="15.6" customHeight="1" x14ac:dyDescent="0.25">
      <c r="C13" s="114"/>
      <c r="D13" s="178"/>
      <c r="E13" s="34"/>
      <c r="F13" s="166"/>
      <c r="G13" s="138"/>
      <c r="H13" s="238"/>
      <c r="I13" s="259">
        <f t="shared" si="4"/>
        <v>0</v>
      </c>
      <c r="J13" s="115">
        <f t="shared" si="0"/>
        <v>0</v>
      </c>
      <c r="K13" s="260">
        <f t="shared" si="1"/>
        <v>0</v>
      </c>
      <c r="L13" s="254"/>
      <c r="P13" s="163">
        <f t="shared" si="5"/>
        <v>0</v>
      </c>
      <c r="Q13" s="163">
        <f t="shared" si="2"/>
        <v>0</v>
      </c>
      <c r="R13" s="230">
        <f t="shared" si="3"/>
        <v>0</v>
      </c>
    </row>
    <row r="14" spans="1:36" ht="15.6" customHeight="1" x14ac:dyDescent="0.25">
      <c r="C14" s="114"/>
      <c r="D14" s="178"/>
      <c r="E14" s="34"/>
      <c r="F14" s="166"/>
      <c r="G14" s="138"/>
      <c r="H14" s="238"/>
      <c r="I14" s="259">
        <f t="shared" si="4"/>
        <v>0</v>
      </c>
      <c r="J14" s="115">
        <f t="shared" si="0"/>
        <v>0</v>
      </c>
      <c r="K14" s="260">
        <f t="shared" si="1"/>
        <v>0</v>
      </c>
      <c r="L14" s="254"/>
      <c r="P14" s="163">
        <f t="shared" si="5"/>
        <v>0</v>
      </c>
      <c r="Q14" s="163">
        <f t="shared" si="2"/>
        <v>0</v>
      </c>
      <c r="R14" s="230">
        <f t="shared" si="3"/>
        <v>0</v>
      </c>
    </row>
    <row r="15" spans="1:36" ht="15.6" customHeight="1" x14ac:dyDescent="0.25">
      <c r="C15" s="114"/>
      <c r="D15" s="178"/>
      <c r="E15" s="34"/>
      <c r="F15" s="166"/>
      <c r="G15" s="138"/>
      <c r="H15" s="238"/>
      <c r="I15" s="259">
        <f t="shared" si="4"/>
        <v>0</v>
      </c>
      <c r="J15" s="115">
        <f t="shared" si="0"/>
        <v>0</v>
      </c>
      <c r="K15" s="260">
        <f t="shared" si="1"/>
        <v>0</v>
      </c>
      <c r="L15" s="254"/>
      <c r="P15" s="163">
        <f t="shared" si="5"/>
        <v>0</v>
      </c>
      <c r="Q15" s="163">
        <f t="shared" si="2"/>
        <v>0</v>
      </c>
      <c r="R15" s="230">
        <f t="shared" si="3"/>
        <v>0</v>
      </c>
    </row>
    <row r="16" spans="1:36" ht="15" customHeight="1" x14ac:dyDescent="0.25">
      <c r="C16" s="114"/>
      <c r="D16" s="178"/>
      <c r="E16" s="34"/>
      <c r="F16" s="166"/>
      <c r="G16" s="138"/>
      <c r="H16" s="238"/>
      <c r="I16" s="259">
        <f t="shared" si="4"/>
        <v>0</v>
      </c>
      <c r="J16" s="115">
        <f t="shared" si="0"/>
        <v>0</v>
      </c>
      <c r="K16" s="260">
        <f t="shared" si="1"/>
        <v>0</v>
      </c>
      <c r="L16" s="254"/>
      <c r="P16" s="163">
        <f t="shared" si="5"/>
        <v>0</v>
      </c>
      <c r="Q16" s="163">
        <f t="shared" si="2"/>
        <v>0</v>
      </c>
      <c r="R16" s="230">
        <f t="shared" si="3"/>
        <v>0</v>
      </c>
    </row>
    <row r="17" spans="3:18" ht="15" customHeight="1" x14ac:dyDescent="0.25">
      <c r="C17" s="114"/>
      <c r="D17" s="178"/>
      <c r="E17" s="34"/>
      <c r="F17" s="166"/>
      <c r="G17" s="138"/>
      <c r="H17" s="238"/>
      <c r="I17" s="259">
        <f t="shared" si="4"/>
        <v>0</v>
      </c>
      <c r="J17" s="115">
        <f t="shared" si="0"/>
        <v>0</v>
      </c>
      <c r="K17" s="260">
        <f t="shared" si="1"/>
        <v>0</v>
      </c>
      <c r="L17" s="254"/>
      <c r="P17" s="163">
        <f t="shared" si="5"/>
        <v>0</v>
      </c>
      <c r="Q17" s="163">
        <f t="shared" si="2"/>
        <v>0</v>
      </c>
      <c r="R17" s="230">
        <f t="shared" si="3"/>
        <v>0</v>
      </c>
    </row>
    <row r="18" spans="3:18" x14ac:dyDescent="0.25">
      <c r="C18" s="114"/>
      <c r="D18" s="178"/>
      <c r="E18" s="34"/>
      <c r="F18" s="166"/>
      <c r="G18" s="138"/>
      <c r="H18" s="238"/>
      <c r="I18" s="259">
        <f t="shared" si="4"/>
        <v>0</v>
      </c>
      <c r="J18" s="115">
        <f t="shared" si="0"/>
        <v>0</v>
      </c>
      <c r="K18" s="260">
        <f t="shared" si="1"/>
        <v>0</v>
      </c>
      <c r="L18" s="254"/>
      <c r="P18" s="163">
        <f t="shared" si="5"/>
        <v>0</v>
      </c>
      <c r="Q18" s="163">
        <f t="shared" si="2"/>
        <v>0</v>
      </c>
      <c r="R18" s="230">
        <f t="shared" si="3"/>
        <v>0</v>
      </c>
    </row>
    <row r="19" spans="3:18" x14ac:dyDescent="0.25">
      <c r="C19" s="114"/>
      <c r="D19" s="178"/>
      <c r="E19" s="34"/>
      <c r="F19" s="166"/>
      <c r="G19" s="138"/>
      <c r="H19" s="238"/>
      <c r="I19" s="259">
        <f t="shared" si="4"/>
        <v>0</v>
      </c>
      <c r="J19" s="115">
        <f t="shared" si="0"/>
        <v>0</v>
      </c>
      <c r="K19" s="260">
        <f t="shared" si="1"/>
        <v>0</v>
      </c>
      <c r="L19" s="254"/>
      <c r="P19" s="163">
        <f t="shared" si="5"/>
        <v>0</v>
      </c>
      <c r="Q19" s="163">
        <f t="shared" si="2"/>
        <v>0</v>
      </c>
      <c r="R19" s="230">
        <f t="shared" si="3"/>
        <v>0</v>
      </c>
    </row>
    <row r="20" spans="3:18" x14ac:dyDescent="0.25">
      <c r="C20" s="114"/>
      <c r="D20" s="178"/>
      <c r="E20" s="34"/>
      <c r="F20" s="166"/>
      <c r="G20" s="138"/>
      <c r="H20" s="238"/>
      <c r="I20" s="259">
        <f t="shared" si="4"/>
        <v>0</v>
      </c>
      <c r="J20" s="115">
        <f t="shared" si="0"/>
        <v>0</v>
      </c>
      <c r="K20" s="260">
        <f t="shared" si="1"/>
        <v>0</v>
      </c>
      <c r="L20" s="254"/>
      <c r="P20" s="163">
        <f t="shared" si="5"/>
        <v>0</v>
      </c>
      <c r="Q20" s="163">
        <f t="shared" si="2"/>
        <v>0</v>
      </c>
      <c r="R20" s="230">
        <f t="shared" si="3"/>
        <v>0</v>
      </c>
    </row>
    <row r="21" spans="3:18" x14ac:dyDescent="0.25">
      <c r="C21" s="114"/>
      <c r="D21" s="178"/>
      <c r="E21" s="34"/>
      <c r="F21" s="166"/>
      <c r="G21" s="138"/>
      <c r="H21" s="238"/>
      <c r="I21" s="259">
        <f t="shared" si="4"/>
        <v>0</v>
      </c>
      <c r="J21" s="115">
        <f t="shared" si="0"/>
        <v>0</v>
      </c>
      <c r="K21" s="260">
        <f t="shared" si="1"/>
        <v>0</v>
      </c>
      <c r="L21" s="254"/>
      <c r="P21" s="163">
        <f t="shared" si="5"/>
        <v>0</v>
      </c>
      <c r="Q21" s="163">
        <f t="shared" si="2"/>
        <v>0</v>
      </c>
      <c r="R21" s="230">
        <f t="shared" si="3"/>
        <v>0</v>
      </c>
    </row>
    <row r="22" spans="3:18" x14ac:dyDescent="0.25">
      <c r="C22" s="114"/>
      <c r="D22" s="178"/>
      <c r="E22" s="34"/>
      <c r="F22" s="166"/>
      <c r="G22" s="138"/>
      <c r="H22" s="238"/>
      <c r="I22" s="259">
        <f t="shared" si="4"/>
        <v>0</v>
      </c>
      <c r="J22" s="115">
        <f t="shared" si="0"/>
        <v>0</v>
      </c>
      <c r="K22" s="260">
        <f t="shared" si="1"/>
        <v>0</v>
      </c>
      <c r="L22" s="254"/>
      <c r="P22" s="163">
        <f t="shared" si="5"/>
        <v>0</v>
      </c>
      <c r="Q22" s="163">
        <f t="shared" si="2"/>
        <v>0</v>
      </c>
      <c r="R22" s="230">
        <f t="shared" si="3"/>
        <v>0</v>
      </c>
    </row>
    <row r="23" spans="3:18" x14ac:dyDescent="0.25">
      <c r="C23" s="114"/>
      <c r="D23" s="178"/>
      <c r="E23" s="34"/>
      <c r="F23" s="166"/>
      <c r="G23" s="138"/>
      <c r="H23" s="238"/>
      <c r="I23" s="259">
        <f t="shared" si="4"/>
        <v>0</v>
      </c>
      <c r="J23" s="115">
        <f t="shared" si="0"/>
        <v>0</v>
      </c>
      <c r="K23" s="260">
        <f t="shared" si="1"/>
        <v>0</v>
      </c>
      <c r="L23" s="254"/>
      <c r="P23" s="163">
        <f t="shared" si="5"/>
        <v>0</v>
      </c>
      <c r="Q23" s="163">
        <f t="shared" si="2"/>
        <v>0</v>
      </c>
      <c r="R23" s="230">
        <f t="shared" si="3"/>
        <v>0</v>
      </c>
    </row>
    <row r="24" spans="3:18" x14ac:dyDescent="0.25">
      <c r="C24" s="114"/>
      <c r="D24" s="178"/>
      <c r="E24" s="34"/>
      <c r="F24" s="166"/>
      <c r="G24" s="138"/>
      <c r="H24" s="238"/>
      <c r="I24" s="259">
        <f t="shared" si="4"/>
        <v>0</v>
      </c>
      <c r="J24" s="115">
        <f t="shared" si="0"/>
        <v>0</v>
      </c>
      <c r="K24" s="260">
        <f t="shared" si="1"/>
        <v>0</v>
      </c>
      <c r="L24" s="254"/>
      <c r="P24" s="163">
        <f t="shared" si="5"/>
        <v>0</v>
      </c>
      <c r="Q24" s="163">
        <f t="shared" si="2"/>
        <v>0</v>
      </c>
      <c r="R24" s="230">
        <f t="shared" si="3"/>
        <v>0</v>
      </c>
    </row>
    <row r="25" spans="3:18" x14ac:dyDescent="0.25">
      <c r="C25" s="114"/>
      <c r="D25" s="178"/>
      <c r="E25" s="34"/>
      <c r="F25" s="166"/>
      <c r="G25" s="138"/>
      <c r="H25" s="238"/>
      <c r="I25" s="259">
        <f t="shared" si="4"/>
        <v>0</v>
      </c>
      <c r="J25" s="115">
        <f t="shared" si="0"/>
        <v>0</v>
      </c>
      <c r="K25" s="260">
        <f t="shared" si="1"/>
        <v>0</v>
      </c>
      <c r="L25" s="254"/>
      <c r="P25" s="163">
        <f t="shared" si="5"/>
        <v>0</v>
      </c>
      <c r="Q25" s="163">
        <f t="shared" si="2"/>
        <v>0</v>
      </c>
      <c r="R25" s="230">
        <f t="shared" si="3"/>
        <v>0</v>
      </c>
    </row>
    <row r="26" spans="3:18" x14ac:dyDescent="0.25">
      <c r="C26" s="114"/>
      <c r="D26" s="178"/>
      <c r="E26" s="34"/>
      <c r="F26" s="166"/>
      <c r="G26" s="138"/>
      <c r="H26" s="238"/>
      <c r="I26" s="259">
        <f t="shared" si="4"/>
        <v>0</v>
      </c>
      <c r="J26" s="115">
        <f t="shared" si="0"/>
        <v>0</v>
      </c>
      <c r="K26" s="260">
        <f t="shared" si="1"/>
        <v>0</v>
      </c>
      <c r="L26" s="254"/>
      <c r="P26" s="163">
        <f t="shared" si="5"/>
        <v>0</v>
      </c>
      <c r="Q26" s="163">
        <f t="shared" si="2"/>
        <v>0</v>
      </c>
      <c r="R26" s="230">
        <f t="shared" si="3"/>
        <v>0</v>
      </c>
    </row>
    <row r="27" spans="3:18" x14ac:dyDescent="0.25">
      <c r="C27" s="114"/>
      <c r="D27" s="178"/>
      <c r="E27" s="34"/>
      <c r="F27" s="166"/>
      <c r="G27" s="138"/>
      <c r="H27" s="238"/>
      <c r="I27" s="259">
        <f t="shared" si="4"/>
        <v>0</v>
      </c>
      <c r="J27" s="115">
        <f t="shared" si="0"/>
        <v>0</v>
      </c>
      <c r="K27" s="260">
        <f t="shared" si="1"/>
        <v>0</v>
      </c>
      <c r="L27" s="254"/>
      <c r="P27" s="163">
        <f t="shared" si="5"/>
        <v>0</v>
      </c>
      <c r="Q27" s="163">
        <f t="shared" si="2"/>
        <v>0</v>
      </c>
      <c r="R27" s="230">
        <f t="shared" si="3"/>
        <v>0</v>
      </c>
    </row>
    <row r="28" spans="3:18" x14ac:dyDescent="0.25">
      <c r="C28" s="114"/>
      <c r="D28" s="178"/>
      <c r="E28" s="34"/>
      <c r="F28" s="166"/>
      <c r="G28" s="138"/>
      <c r="H28" s="238"/>
      <c r="I28" s="259">
        <f t="shared" si="4"/>
        <v>0</v>
      </c>
      <c r="J28" s="115">
        <f t="shared" si="0"/>
        <v>0</v>
      </c>
      <c r="K28" s="260">
        <f t="shared" si="1"/>
        <v>0</v>
      </c>
      <c r="L28" s="254"/>
      <c r="P28" s="163">
        <f t="shared" si="5"/>
        <v>0</v>
      </c>
      <c r="Q28" s="163">
        <f t="shared" si="2"/>
        <v>0</v>
      </c>
      <c r="R28" s="230">
        <f t="shared" si="3"/>
        <v>0</v>
      </c>
    </row>
    <row r="29" spans="3:18" x14ac:dyDescent="0.25">
      <c r="C29" s="114"/>
      <c r="D29" s="178"/>
      <c r="E29" s="34"/>
      <c r="F29" s="166"/>
      <c r="G29" s="138"/>
      <c r="H29" s="238"/>
      <c r="I29" s="259">
        <f t="shared" si="4"/>
        <v>0</v>
      </c>
      <c r="J29" s="115">
        <f t="shared" si="0"/>
        <v>0</v>
      </c>
      <c r="K29" s="260">
        <f t="shared" si="1"/>
        <v>0</v>
      </c>
      <c r="L29" s="254"/>
      <c r="P29" s="163">
        <f t="shared" si="5"/>
        <v>0</v>
      </c>
      <c r="Q29" s="163">
        <f t="shared" si="2"/>
        <v>0</v>
      </c>
      <c r="R29" s="230">
        <f t="shared" si="3"/>
        <v>0</v>
      </c>
    </row>
    <row r="30" spans="3:18" x14ac:dyDescent="0.25">
      <c r="C30" s="114"/>
      <c r="D30" s="178"/>
      <c r="E30" s="34"/>
      <c r="F30" s="166"/>
      <c r="G30" s="138"/>
      <c r="H30" s="238"/>
      <c r="I30" s="259">
        <f t="shared" si="4"/>
        <v>0</v>
      </c>
      <c r="J30" s="115">
        <f t="shared" si="0"/>
        <v>0</v>
      </c>
      <c r="K30" s="260">
        <f t="shared" si="1"/>
        <v>0</v>
      </c>
      <c r="L30" s="254"/>
      <c r="P30" s="163">
        <f t="shared" si="5"/>
        <v>0</v>
      </c>
      <c r="Q30" s="163">
        <f t="shared" si="2"/>
        <v>0</v>
      </c>
      <c r="R30" s="230">
        <f t="shared" si="3"/>
        <v>0</v>
      </c>
    </row>
    <row r="31" spans="3:18" x14ac:dyDescent="0.25">
      <c r="C31" s="114"/>
      <c r="D31" s="178"/>
      <c r="E31" s="34"/>
      <c r="F31" s="166"/>
      <c r="G31" s="138"/>
      <c r="H31" s="238"/>
      <c r="I31" s="259">
        <f t="shared" si="4"/>
        <v>0</v>
      </c>
      <c r="J31" s="115">
        <f t="shared" si="0"/>
        <v>0</v>
      </c>
      <c r="K31" s="260">
        <f t="shared" si="1"/>
        <v>0</v>
      </c>
      <c r="L31" s="254"/>
      <c r="P31" s="163">
        <f t="shared" si="5"/>
        <v>0</v>
      </c>
      <c r="Q31" s="163">
        <f t="shared" si="2"/>
        <v>0</v>
      </c>
      <c r="R31" s="230">
        <f t="shared" si="3"/>
        <v>0</v>
      </c>
    </row>
    <row r="32" spans="3:18" x14ac:dyDescent="0.25">
      <c r="C32" s="114"/>
      <c r="D32" s="178"/>
      <c r="E32" s="34"/>
      <c r="F32" s="166"/>
      <c r="G32" s="138"/>
      <c r="H32" s="238"/>
      <c r="I32" s="259">
        <f t="shared" si="4"/>
        <v>0</v>
      </c>
      <c r="J32" s="115">
        <f t="shared" si="0"/>
        <v>0</v>
      </c>
      <c r="K32" s="260">
        <f t="shared" si="1"/>
        <v>0</v>
      </c>
      <c r="L32" s="254"/>
      <c r="P32" s="163">
        <f t="shared" si="5"/>
        <v>0</v>
      </c>
      <c r="Q32" s="163">
        <f t="shared" si="2"/>
        <v>0</v>
      </c>
      <c r="R32" s="230">
        <f t="shared" si="3"/>
        <v>0</v>
      </c>
    </row>
    <row r="33" spans="3:18" x14ac:dyDescent="0.25">
      <c r="C33" s="114"/>
      <c r="D33" s="178"/>
      <c r="E33" s="34"/>
      <c r="F33" s="166"/>
      <c r="G33" s="138"/>
      <c r="H33" s="238"/>
      <c r="I33" s="259">
        <f t="shared" si="4"/>
        <v>0</v>
      </c>
      <c r="J33" s="115">
        <f t="shared" si="0"/>
        <v>0</v>
      </c>
      <c r="K33" s="260">
        <f t="shared" si="1"/>
        <v>0</v>
      </c>
      <c r="L33" s="254"/>
      <c r="P33" s="163">
        <f t="shared" si="5"/>
        <v>0</v>
      </c>
      <c r="Q33" s="163">
        <f t="shared" si="2"/>
        <v>0</v>
      </c>
      <c r="R33" s="230">
        <f t="shared" si="3"/>
        <v>0</v>
      </c>
    </row>
    <row r="34" spans="3:18" x14ac:dyDescent="0.25">
      <c r="C34" s="114"/>
      <c r="D34" s="178"/>
      <c r="E34" s="34"/>
      <c r="F34" s="166"/>
      <c r="G34" s="138"/>
      <c r="H34" s="238"/>
      <c r="I34" s="259">
        <f t="shared" si="4"/>
        <v>0</v>
      </c>
      <c r="J34" s="115">
        <f t="shared" si="0"/>
        <v>0</v>
      </c>
      <c r="K34" s="260">
        <f t="shared" si="1"/>
        <v>0</v>
      </c>
      <c r="L34" s="254"/>
      <c r="P34" s="163">
        <f t="shared" si="5"/>
        <v>0</v>
      </c>
      <c r="Q34" s="163">
        <f t="shared" si="2"/>
        <v>0</v>
      </c>
      <c r="R34" s="230">
        <f t="shared" si="3"/>
        <v>0</v>
      </c>
    </row>
    <row r="35" spans="3:18" x14ac:dyDescent="0.25">
      <c r="C35" s="114"/>
      <c r="D35" s="178"/>
      <c r="E35" s="34"/>
      <c r="F35" s="166"/>
      <c r="G35" s="138"/>
      <c r="H35" s="238"/>
      <c r="I35" s="259">
        <f t="shared" si="4"/>
        <v>0</v>
      </c>
      <c r="J35" s="115">
        <f t="shared" si="0"/>
        <v>0</v>
      </c>
      <c r="K35" s="260">
        <f t="shared" si="1"/>
        <v>0</v>
      </c>
      <c r="L35" s="254"/>
      <c r="P35" s="163">
        <f t="shared" si="5"/>
        <v>0</v>
      </c>
      <c r="Q35" s="163">
        <f t="shared" si="2"/>
        <v>0</v>
      </c>
      <c r="R35" s="230">
        <f t="shared" si="3"/>
        <v>0</v>
      </c>
    </row>
    <row r="36" spans="3:18" x14ac:dyDescent="0.25">
      <c r="C36" s="114"/>
      <c r="D36" s="178"/>
      <c r="E36" s="34"/>
      <c r="F36" s="35"/>
      <c r="G36" s="138"/>
      <c r="H36" s="238"/>
      <c r="I36" s="259">
        <f t="shared" si="4"/>
        <v>0</v>
      </c>
      <c r="J36" s="115">
        <f t="shared" si="0"/>
        <v>0</v>
      </c>
      <c r="K36" s="260">
        <f t="shared" si="1"/>
        <v>0</v>
      </c>
      <c r="L36" s="254"/>
      <c r="P36" s="163">
        <f t="shared" si="5"/>
        <v>0</v>
      </c>
      <c r="Q36" s="163">
        <f t="shared" si="2"/>
        <v>0</v>
      </c>
      <c r="R36" s="230">
        <f t="shared" si="3"/>
        <v>0</v>
      </c>
    </row>
    <row r="37" spans="3:18" x14ac:dyDescent="0.25">
      <c r="C37" s="114"/>
      <c r="D37" s="178"/>
      <c r="E37" s="34"/>
      <c r="F37" s="35"/>
      <c r="G37" s="138"/>
      <c r="H37" s="238"/>
      <c r="I37" s="259">
        <f t="shared" si="4"/>
        <v>0</v>
      </c>
      <c r="J37" s="115">
        <f t="shared" si="0"/>
        <v>0</v>
      </c>
      <c r="K37" s="260">
        <f t="shared" si="1"/>
        <v>0</v>
      </c>
      <c r="L37" s="254"/>
      <c r="P37" s="163">
        <f t="shared" si="5"/>
        <v>0</v>
      </c>
      <c r="Q37" s="163">
        <f t="shared" si="2"/>
        <v>0</v>
      </c>
      <c r="R37" s="230">
        <f t="shared" si="3"/>
        <v>0</v>
      </c>
    </row>
    <row r="38" spans="3:18" x14ac:dyDescent="0.25">
      <c r="C38" s="114"/>
      <c r="D38" s="178"/>
      <c r="E38" s="34"/>
      <c r="F38" s="35"/>
      <c r="G38" s="138"/>
      <c r="H38" s="238"/>
      <c r="I38" s="259">
        <f t="shared" si="4"/>
        <v>0</v>
      </c>
      <c r="J38" s="115">
        <f t="shared" si="0"/>
        <v>0</v>
      </c>
      <c r="K38" s="260">
        <f t="shared" si="1"/>
        <v>0</v>
      </c>
      <c r="L38" s="254"/>
      <c r="P38" s="163">
        <f t="shared" si="5"/>
        <v>0</v>
      </c>
      <c r="Q38" s="163">
        <f t="shared" si="2"/>
        <v>0</v>
      </c>
      <c r="R38" s="230">
        <f t="shared" si="3"/>
        <v>0</v>
      </c>
    </row>
    <row r="39" spans="3:18" x14ac:dyDescent="0.25">
      <c r="C39" s="114"/>
      <c r="D39" s="178"/>
      <c r="E39" s="34"/>
      <c r="F39" s="35"/>
      <c r="G39" s="138"/>
      <c r="H39" s="238"/>
      <c r="I39" s="259">
        <f t="shared" si="4"/>
        <v>0</v>
      </c>
      <c r="J39" s="115">
        <f t="shared" si="0"/>
        <v>0</v>
      </c>
      <c r="K39" s="260">
        <f t="shared" si="1"/>
        <v>0</v>
      </c>
      <c r="L39" s="254"/>
      <c r="P39" s="163">
        <f t="shared" si="5"/>
        <v>0</v>
      </c>
      <c r="Q39" s="163">
        <f t="shared" si="2"/>
        <v>0</v>
      </c>
      <c r="R39" s="230">
        <f t="shared" si="3"/>
        <v>0</v>
      </c>
    </row>
    <row r="40" spans="3:18" x14ac:dyDescent="0.25">
      <c r="C40" s="114"/>
      <c r="D40" s="178"/>
      <c r="E40" s="34"/>
      <c r="F40" s="35"/>
      <c r="G40" s="138"/>
      <c r="H40" s="238"/>
      <c r="I40" s="259">
        <f t="shared" si="4"/>
        <v>0</v>
      </c>
      <c r="J40" s="115">
        <f t="shared" si="0"/>
        <v>0</v>
      </c>
      <c r="K40" s="260">
        <f t="shared" si="1"/>
        <v>0</v>
      </c>
      <c r="L40" s="254"/>
      <c r="P40" s="163">
        <f t="shared" si="5"/>
        <v>0</v>
      </c>
      <c r="Q40" s="163">
        <f t="shared" si="2"/>
        <v>0</v>
      </c>
      <c r="R40" s="230">
        <f t="shared" si="3"/>
        <v>0</v>
      </c>
    </row>
    <row r="41" spans="3:18" x14ac:dyDescent="0.25">
      <c r="C41" s="114"/>
      <c r="D41" s="178"/>
      <c r="E41" s="34"/>
      <c r="F41" s="35"/>
      <c r="G41" s="138"/>
      <c r="H41" s="238"/>
      <c r="I41" s="259">
        <f t="shared" si="4"/>
        <v>0</v>
      </c>
      <c r="J41" s="115">
        <f t="shared" ref="J41:J72" si="6">P41*G41*1480</f>
        <v>0</v>
      </c>
      <c r="K41" s="260">
        <f t="shared" ref="K41:K72" si="7">P41*(R41-J41)</f>
        <v>0</v>
      </c>
      <c r="L41" s="254"/>
      <c r="P41" s="163">
        <f t="shared" ref="P41:P72" si="8">IF(AND(F41&lt;&gt;"",G41&gt;0,H41&gt;0),1,0)</f>
        <v>0</v>
      </c>
      <c r="Q41" s="163">
        <f t="shared" ref="Q41:Q72" si="9">P41*G41</f>
        <v>0</v>
      </c>
      <c r="R41" s="230">
        <f t="shared" ref="R41:R72" si="10">P41*I41</f>
        <v>0</v>
      </c>
    </row>
    <row r="42" spans="3:18" x14ac:dyDescent="0.25">
      <c r="C42" s="114"/>
      <c r="D42" s="178"/>
      <c r="E42" s="34"/>
      <c r="F42" s="35"/>
      <c r="G42" s="138"/>
      <c r="H42" s="238"/>
      <c r="I42" s="259">
        <f t="shared" si="4"/>
        <v>0</v>
      </c>
      <c r="J42" s="115">
        <f t="shared" si="6"/>
        <v>0</v>
      </c>
      <c r="K42" s="260">
        <f t="shared" si="7"/>
        <v>0</v>
      </c>
      <c r="L42" s="254"/>
      <c r="P42" s="163">
        <f t="shared" si="8"/>
        <v>0</v>
      </c>
      <c r="Q42" s="163">
        <f t="shared" si="9"/>
        <v>0</v>
      </c>
      <c r="R42" s="230">
        <f t="shared" si="10"/>
        <v>0</v>
      </c>
    </row>
    <row r="43" spans="3:18" x14ac:dyDescent="0.25">
      <c r="C43" s="114"/>
      <c r="D43" s="178"/>
      <c r="E43" s="34"/>
      <c r="F43" s="266"/>
      <c r="G43" s="138"/>
      <c r="H43" s="238"/>
      <c r="I43" s="259">
        <f t="shared" si="4"/>
        <v>0</v>
      </c>
      <c r="J43" s="115">
        <f t="shared" si="6"/>
        <v>0</v>
      </c>
      <c r="K43" s="260">
        <f t="shared" si="7"/>
        <v>0</v>
      </c>
      <c r="L43" s="254"/>
      <c r="P43" s="163">
        <f t="shared" si="8"/>
        <v>0</v>
      </c>
      <c r="Q43" s="163">
        <f t="shared" si="9"/>
        <v>0</v>
      </c>
      <c r="R43" s="230">
        <f t="shared" si="10"/>
        <v>0</v>
      </c>
    </row>
    <row r="44" spans="3:18" x14ac:dyDescent="0.25">
      <c r="C44" s="114"/>
      <c r="D44" s="178"/>
      <c r="E44" s="34"/>
      <c r="F44" s="266"/>
      <c r="G44" s="138"/>
      <c r="H44" s="238"/>
      <c r="I44" s="259">
        <f t="shared" si="4"/>
        <v>0</v>
      </c>
      <c r="J44" s="115">
        <f t="shared" si="6"/>
        <v>0</v>
      </c>
      <c r="K44" s="260">
        <f t="shared" si="7"/>
        <v>0</v>
      </c>
      <c r="L44" s="254"/>
      <c r="P44" s="163">
        <f t="shared" si="8"/>
        <v>0</v>
      </c>
      <c r="Q44" s="163">
        <f t="shared" si="9"/>
        <v>0</v>
      </c>
      <c r="R44" s="230">
        <f t="shared" si="10"/>
        <v>0</v>
      </c>
    </row>
    <row r="45" spans="3:18" x14ac:dyDescent="0.25">
      <c r="C45" s="114"/>
      <c r="D45" s="178"/>
      <c r="E45" s="34"/>
      <c r="F45" s="266"/>
      <c r="G45" s="138"/>
      <c r="H45" s="238"/>
      <c r="I45" s="259">
        <f t="shared" si="4"/>
        <v>0</v>
      </c>
      <c r="J45" s="115">
        <f t="shared" si="6"/>
        <v>0</v>
      </c>
      <c r="K45" s="260">
        <f t="shared" si="7"/>
        <v>0</v>
      </c>
      <c r="L45" s="254"/>
      <c r="P45" s="163">
        <f t="shared" si="8"/>
        <v>0</v>
      </c>
      <c r="Q45" s="163">
        <f t="shared" si="9"/>
        <v>0</v>
      </c>
      <c r="R45" s="230">
        <f t="shared" si="10"/>
        <v>0</v>
      </c>
    </row>
    <row r="46" spans="3:18" x14ac:dyDescent="0.25">
      <c r="C46" s="114"/>
      <c r="D46" s="178"/>
      <c r="E46" s="34"/>
      <c r="F46" s="266"/>
      <c r="G46" s="138"/>
      <c r="H46" s="238"/>
      <c r="I46" s="259">
        <f t="shared" si="4"/>
        <v>0</v>
      </c>
      <c r="J46" s="115">
        <f t="shared" si="6"/>
        <v>0</v>
      </c>
      <c r="K46" s="260">
        <f t="shared" si="7"/>
        <v>0</v>
      </c>
      <c r="L46" s="254"/>
      <c r="P46" s="163">
        <f t="shared" si="8"/>
        <v>0</v>
      </c>
      <c r="Q46" s="163">
        <f t="shared" si="9"/>
        <v>0</v>
      </c>
      <c r="R46" s="230">
        <f t="shared" si="10"/>
        <v>0</v>
      </c>
    </row>
    <row r="47" spans="3:18" x14ac:dyDescent="0.25">
      <c r="C47" s="114"/>
      <c r="D47" s="178"/>
      <c r="E47" s="34"/>
      <c r="F47" s="266"/>
      <c r="G47" s="138"/>
      <c r="H47" s="238"/>
      <c r="I47" s="259">
        <f t="shared" si="4"/>
        <v>0</v>
      </c>
      <c r="J47" s="115">
        <f t="shared" si="6"/>
        <v>0</v>
      </c>
      <c r="K47" s="260">
        <f t="shared" si="7"/>
        <v>0</v>
      </c>
      <c r="L47" s="254"/>
      <c r="P47" s="163">
        <f t="shared" si="8"/>
        <v>0</v>
      </c>
      <c r="Q47" s="163">
        <f t="shared" si="9"/>
        <v>0</v>
      </c>
      <c r="R47" s="230">
        <f t="shared" si="10"/>
        <v>0</v>
      </c>
    </row>
    <row r="48" spans="3:18" x14ac:dyDescent="0.25">
      <c r="C48" s="114"/>
      <c r="D48" s="178"/>
      <c r="E48" s="34"/>
      <c r="F48" s="266"/>
      <c r="G48" s="138"/>
      <c r="H48" s="238"/>
      <c r="I48" s="259">
        <f t="shared" si="4"/>
        <v>0</v>
      </c>
      <c r="J48" s="115">
        <f t="shared" si="6"/>
        <v>0</v>
      </c>
      <c r="K48" s="260">
        <f t="shared" si="7"/>
        <v>0</v>
      </c>
      <c r="L48" s="254"/>
      <c r="P48" s="163">
        <f t="shared" si="8"/>
        <v>0</v>
      </c>
      <c r="Q48" s="163">
        <f t="shared" si="9"/>
        <v>0</v>
      </c>
      <c r="R48" s="230">
        <f t="shared" si="10"/>
        <v>0</v>
      </c>
    </row>
    <row r="49" spans="3:18" x14ac:dyDescent="0.25">
      <c r="C49" s="114"/>
      <c r="D49" s="178"/>
      <c r="E49" s="34"/>
      <c r="F49" s="266"/>
      <c r="G49" s="138"/>
      <c r="H49" s="238"/>
      <c r="I49" s="259">
        <f t="shared" si="4"/>
        <v>0</v>
      </c>
      <c r="J49" s="115">
        <f t="shared" si="6"/>
        <v>0</v>
      </c>
      <c r="K49" s="260">
        <f t="shared" si="7"/>
        <v>0</v>
      </c>
      <c r="L49" s="254"/>
      <c r="P49" s="163">
        <f t="shared" si="8"/>
        <v>0</v>
      </c>
      <c r="Q49" s="163">
        <f t="shared" si="9"/>
        <v>0</v>
      </c>
      <c r="R49" s="230">
        <f t="shared" si="10"/>
        <v>0</v>
      </c>
    </row>
    <row r="50" spans="3:18" x14ac:dyDescent="0.25">
      <c r="C50" s="114"/>
      <c r="D50" s="178"/>
      <c r="E50" s="34"/>
      <c r="F50" s="266"/>
      <c r="G50" s="138"/>
      <c r="H50" s="238"/>
      <c r="I50" s="259">
        <f t="shared" si="4"/>
        <v>0</v>
      </c>
      <c r="J50" s="115">
        <f t="shared" si="6"/>
        <v>0</v>
      </c>
      <c r="K50" s="260">
        <f t="shared" si="7"/>
        <v>0</v>
      </c>
      <c r="L50" s="254"/>
      <c r="P50" s="163">
        <f t="shared" si="8"/>
        <v>0</v>
      </c>
      <c r="Q50" s="163">
        <f t="shared" si="9"/>
        <v>0</v>
      </c>
      <c r="R50" s="230">
        <f t="shared" si="10"/>
        <v>0</v>
      </c>
    </row>
    <row r="51" spans="3:18" x14ac:dyDescent="0.25">
      <c r="C51" s="114"/>
      <c r="D51" s="178"/>
      <c r="E51" s="34"/>
      <c r="F51" s="266"/>
      <c r="G51" s="138"/>
      <c r="H51" s="238"/>
      <c r="I51" s="259">
        <f t="shared" si="4"/>
        <v>0</v>
      </c>
      <c r="J51" s="115">
        <f t="shared" si="6"/>
        <v>0</v>
      </c>
      <c r="K51" s="260">
        <f t="shared" si="7"/>
        <v>0</v>
      </c>
      <c r="L51" s="254"/>
      <c r="P51" s="163">
        <f t="shared" si="8"/>
        <v>0</v>
      </c>
      <c r="Q51" s="163">
        <f t="shared" si="9"/>
        <v>0</v>
      </c>
      <c r="R51" s="230">
        <f t="shared" si="10"/>
        <v>0</v>
      </c>
    </row>
    <row r="52" spans="3:18" x14ac:dyDescent="0.25">
      <c r="C52" s="114"/>
      <c r="D52" s="178"/>
      <c r="E52" s="34"/>
      <c r="F52" s="266"/>
      <c r="G52" s="138"/>
      <c r="H52" s="238"/>
      <c r="I52" s="259">
        <f t="shared" si="4"/>
        <v>0</v>
      </c>
      <c r="J52" s="115">
        <f t="shared" si="6"/>
        <v>0</v>
      </c>
      <c r="K52" s="260">
        <f t="shared" si="7"/>
        <v>0</v>
      </c>
      <c r="L52" s="254"/>
      <c r="P52" s="163">
        <f t="shared" si="8"/>
        <v>0</v>
      </c>
      <c r="Q52" s="163">
        <f t="shared" si="9"/>
        <v>0</v>
      </c>
      <c r="R52" s="230">
        <f t="shared" si="10"/>
        <v>0</v>
      </c>
    </row>
    <row r="53" spans="3:18" x14ac:dyDescent="0.25">
      <c r="C53" s="114"/>
      <c r="D53" s="178"/>
      <c r="E53" s="34"/>
      <c r="F53" s="266"/>
      <c r="G53" s="138"/>
      <c r="H53" s="238"/>
      <c r="I53" s="259">
        <f t="shared" si="4"/>
        <v>0</v>
      </c>
      <c r="J53" s="115">
        <f t="shared" si="6"/>
        <v>0</v>
      </c>
      <c r="K53" s="260">
        <f t="shared" si="7"/>
        <v>0</v>
      </c>
      <c r="L53" s="254"/>
      <c r="P53" s="163">
        <f t="shared" si="8"/>
        <v>0</v>
      </c>
      <c r="Q53" s="163">
        <f t="shared" si="9"/>
        <v>0</v>
      </c>
      <c r="R53" s="230">
        <f t="shared" si="10"/>
        <v>0</v>
      </c>
    </row>
    <row r="54" spans="3:18" x14ac:dyDescent="0.25">
      <c r="C54" s="114"/>
      <c r="D54" s="178"/>
      <c r="E54" s="34"/>
      <c r="F54" s="266"/>
      <c r="G54" s="138"/>
      <c r="H54" s="238"/>
      <c r="I54" s="259">
        <f t="shared" si="4"/>
        <v>0</v>
      </c>
      <c r="J54" s="115">
        <f t="shared" si="6"/>
        <v>0</v>
      </c>
      <c r="K54" s="260">
        <f t="shared" si="7"/>
        <v>0</v>
      </c>
      <c r="L54" s="254"/>
      <c r="P54" s="163">
        <f t="shared" si="8"/>
        <v>0</v>
      </c>
      <c r="Q54" s="163">
        <f t="shared" si="9"/>
        <v>0</v>
      </c>
      <c r="R54" s="230">
        <f t="shared" si="10"/>
        <v>0</v>
      </c>
    </row>
    <row r="55" spans="3:18" x14ac:dyDescent="0.25">
      <c r="C55" s="114"/>
      <c r="D55" s="178"/>
      <c r="E55" s="34"/>
      <c r="F55" s="266"/>
      <c r="G55" s="138"/>
      <c r="H55" s="238"/>
      <c r="I55" s="259">
        <f t="shared" si="4"/>
        <v>0</v>
      </c>
      <c r="J55" s="115">
        <f t="shared" si="6"/>
        <v>0</v>
      </c>
      <c r="K55" s="260">
        <f t="shared" si="7"/>
        <v>0</v>
      </c>
      <c r="L55" s="254"/>
      <c r="P55" s="163">
        <f t="shared" si="8"/>
        <v>0</v>
      </c>
      <c r="Q55" s="163">
        <f t="shared" si="9"/>
        <v>0</v>
      </c>
      <c r="R55" s="230">
        <f t="shared" si="10"/>
        <v>0</v>
      </c>
    </row>
    <row r="56" spans="3:18" x14ac:dyDescent="0.25">
      <c r="C56" s="114"/>
      <c r="D56" s="178"/>
      <c r="E56" s="34"/>
      <c r="F56" s="266"/>
      <c r="G56" s="138"/>
      <c r="H56" s="238"/>
      <c r="I56" s="259">
        <f t="shared" si="4"/>
        <v>0</v>
      </c>
      <c r="J56" s="115">
        <f t="shared" si="6"/>
        <v>0</v>
      </c>
      <c r="K56" s="260">
        <f t="shared" si="7"/>
        <v>0</v>
      </c>
      <c r="L56" s="254"/>
      <c r="P56" s="163">
        <f t="shared" si="8"/>
        <v>0</v>
      </c>
      <c r="Q56" s="163">
        <f t="shared" si="9"/>
        <v>0</v>
      </c>
      <c r="R56" s="230">
        <f t="shared" si="10"/>
        <v>0</v>
      </c>
    </row>
    <row r="57" spans="3:18" x14ac:dyDescent="0.25">
      <c r="C57" s="114"/>
      <c r="D57" s="178"/>
      <c r="E57" s="34"/>
      <c r="F57" s="266"/>
      <c r="G57" s="138"/>
      <c r="H57" s="238"/>
      <c r="I57" s="259">
        <f t="shared" si="4"/>
        <v>0</v>
      </c>
      <c r="J57" s="115">
        <f t="shared" si="6"/>
        <v>0</v>
      </c>
      <c r="K57" s="260">
        <f t="shared" si="7"/>
        <v>0</v>
      </c>
      <c r="L57" s="254"/>
      <c r="P57" s="163">
        <f t="shared" si="8"/>
        <v>0</v>
      </c>
      <c r="Q57" s="163">
        <f t="shared" si="9"/>
        <v>0</v>
      </c>
      <c r="R57" s="230">
        <f t="shared" si="10"/>
        <v>0</v>
      </c>
    </row>
    <row r="58" spans="3:18" x14ac:dyDescent="0.25">
      <c r="C58" s="114"/>
      <c r="D58" s="178"/>
      <c r="E58" s="34"/>
      <c r="F58" s="266"/>
      <c r="G58" s="138"/>
      <c r="H58" s="238"/>
      <c r="I58" s="259">
        <f t="shared" si="4"/>
        <v>0</v>
      </c>
      <c r="J58" s="115">
        <f t="shared" si="6"/>
        <v>0</v>
      </c>
      <c r="K58" s="260">
        <f t="shared" si="7"/>
        <v>0</v>
      </c>
      <c r="L58" s="254"/>
      <c r="P58" s="163">
        <f t="shared" si="8"/>
        <v>0</v>
      </c>
      <c r="Q58" s="163">
        <f t="shared" si="9"/>
        <v>0</v>
      </c>
      <c r="R58" s="230">
        <f t="shared" si="10"/>
        <v>0</v>
      </c>
    </row>
    <row r="59" spans="3:18" x14ac:dyDescent="0.25">
      <c r="C59" s="114"/>
      <c r="D59" s="178"/>
      <c r="E59" s="34"/>
      <c r="F59" s="266"/>
      <c r="G59" s="138"/>
      <c r="H59" s="238"/>
      <c r="I59" s="259">
        <f t="shared" si="4"/>
        <v>0</v>
      </c>
      <c r="J59" s="115">
        <f t="shared" si="6"/>
        <v>0</v>
      </c>
      <c r="K59" s="260">
        <f t="shared" si="7"/>
        <v>0</v>
      </c>
      <c r="L59" s="254"/>
      <c r="P59" s="163">
        <f t="shared" si="8"/>
        <v>0</v>
      </c>
      <c r="Q59" s="163">
        <f t="shared" si="9"/>
        <v>0</v>
      </c>
      <c r="R59" s="230">
        <f t="shared" si="10"/>
        <v>0</v>
      </c>
    </row>
    <row r="60" spans="3:18" x14ac:dyDescent="0.25">
      <c r="C60" s="114"/>
      <c r="D60" s="178"/>
      <c r="E60" s="34"/>
      <c r="F60" s="266"/>
      <c r="G60" s="138"/>
      <c r="H60" s="238"/>
      <c r="I60" s="259">
        <f t="shared" si="4"/>
        <v>0</v>
      </c>
      <c r="J60" s="115">
        <f t="shared" si="6"/>
        <v>0</v>
      </c>
      <c r="K60" s="260">
        <f t="shared" si="7"/>
        <v>0</v>
      </c>
      <c r="L60" s="254"/>
      <c r="P60" s="163">
        <f t="shared" si="8"/>
        <v>0</v>
      </c>
      <c r="Q60" s="163">
        <f t="shared" si="9"/>
        <v>0</v>
      </c>
      <c r="R60" s="230">
        <f t="shared" si="10"/>
        <v>0</v>
      </c>
    </row>
    <row r="61" spans="3:18" x14ac:dyDescent="0.25">
      <c r="C61" s="114"/>
      <c r="D61" s="178"/>
      <c r="E61" s="34"/>
      <c r="F61" s="266"/>
      <c r="G61" s="138"/>
      <c r="H61" s="238"/>
      <c r="I61" s="259">
        <f t="shared" si="4"/>
        <v>0</v>
      </c>
      <c r="J61" s="115">
        <f t="shared" si="6"/>
        <v>0</v>
      </c>
      <c r="K61" s="260">
        <f t="shared" si="7"/>
        <v>0</v>
      </c>
      <c r="L61" s="254"/>
      <c r="P61" s="163">
        <f t="shared" si="8"/>
        <v>0</v>
      </c>
      <c r="Q61" s="163">
        <f t="shared" si="9"/>
        <v>0</v>
      </c>
      <c r="R61" s="230">
        <f t="shared" si="10"/>
        <v>0</v>
      </c>
    </row>
    <row r="62" spans="3:18" x14ac:dyDescent="0.25">
      <c r="C62" s="114"/>
      <c r="D62" s="178"/>
      <c r="E62" s="34"/>
      <c r="F62" s="266"/>
      <c r="G62" s="138"/>
      <c r="H62" s="238"/>
      <c r="I62" s="259">
        <f t="shared" si="4"/>
        <v>0</v>
      </c>
      <c r="J62" s="115">
        <f t="shared" si="6"/>
        <v>0</v>
      </c>
      <c r="K62" s="260">
        <f t="shared" si="7"/>
        <v>0</v>
      </c>
      <c r="L62" s="254"/>
      <c r="P62" s="163">
        <f t="shared" si="8"/>
        <v>0</v>
      </c>
      <c r="Q62" s="163">
        <f t="shared" si="9"/>
        <v>0</v>
      </c>
      <c r="R62" s="230">
        <f t="shared" si="10"/>
        <v>0</v>
      </c>
    </row>
    <row r="63" spans="3:18" x14ac:dyDescent="0.25">
      <c r="C63" s="114"/>
      <c r="D63" s="178"/>
      <c r="E63" s="34"/>
      <c r="F63" s="266"/>
      <c r="G63" s="138"/>
      <c r="H63" s="238"/>
      <c r="I63" s="259">
        <f t="shared" si="4"/>
        <v>0</v>
      </c>
      <c r="J63" s="115">
        <f t="shared" si="6"/>
        <v>0</v>
      </c>
      <c r="K63" s="260">
        <f t="shared" si="7"/>
        <v>0</v>
      </c>
      <c r="L63" s="254"/>
      <c r="P63" s="163">
        <f t="shared" si="8"/>
        <v>0</v>
      </c>
      <c r="Q63" s="163">
        <f t="shared" si="9"/>
        <v>0</v>
      </c>
      <c r="R63" s="230">
        <f t="shared" si="10"/>
        <v>0</v>
      </c>
    </row>
    <row r="64" spans="3:18" x14ac:dyDescent="0.25">
      <c r="C64" s="114"/>
      <c r="D64" s="178"/>
      <c r="E64" s="34"/>
      <c r="F64" s="266"/>
      <c r="G64" s="138"/>
      <c r="H64" s="238"/>
      <c r="I64" s="259">
        <f t="shared" si="4"/>
        <v>0</v>
      </c>
      <c r="J64" s="115">
        <f t="shared" si="6"/>
        <v>0</v>
      </c>
      <c r="K64" s="260">
        <f t="shared" si="7"/>
        <v>0</v>
      </c>
      <c r="L64" s="254"/>
      <c r="P64" s="163">
        <f t="shared" si="8"/>
        <v>0</v>
      </c>
      <c r="Q64" s="163">
        <f t="shared" si="9"/>
        <v>0</v>
      </c>
      <c r="R64" s="230">
        <f t="shared" si="10"/>
        <v>0</v>
      </c>
    </row>
    <row r="65" spans="3:18" x14ac:dyDescent="0.25">
      <c r="C65" s="114"/>
      <c r="D65" s="178"/>
      <c r="E65" s="34"/>
      <c r="F65" s="266"/>
      <c r="G65" s="138"/>
      <c r="H65" s="238"/>
      <c r="I65" s="259">
        <f t="shared" si="4"/>
        <v>0</v>
      </c>
      <c r="J65" s="115">
        <f t="shared" si="6"/>
        <v>0</v>
      </c>
      <c r="K65" s="260">
        <f t="shared" si="7"/>
        <v>0</v>
      </c>
      <c r="L65" s="254"/>
      <c r="P65" s="163">
        <f t="shared" si="8"/>
        <v>0</v>
      </c>
      <c r="Q65" s="163">
        <f t="shared" si="9"/>
        <v>0</v>
      </c>
      <c r="R65" s="230">
        <f t="shared" si="10"/>
        <v>0</v>
      </c>
    </row>
    <row r="66" spans="3:18" x14ac:dyDescent="0.25">
      <c r="C66" s="114"/>
      <c r="D66" s="178"/>
      <c r="E66" s="34"/>
      <c r="F66" s="266"/>
      <c r="G66" s="138"/>
      <c r="H66" s="238"/>
      <c r="I66" s="259">
        <f t="shared" si="4"/>
        <v>0</v>
      </c>
      <c r="J66" s="115">
        <f t="shared" si="6"/>
        <v>0</v>
      </c>
      <c r="K66" s="260">
        <f t="shared" si="7"/>
        <v>0</v>
      </c>
      <c r="L66" s="254"/>
      <c r="P66" s="163">
        <f t="shared" si="8"/>
        <v>0</v>
      </c>
      <c r="Q66" s="163">
        <f t="shared" si="9"/>
        <v>0</v>
      </c>
      <c r="R66" s="230">
        <f t="shared" si="10"/>
        <v>0</v>
      </c>
    </row>
    <row r="67" spans="3:18" x14ac:dyDescent="0.25">
      <c r="C67" s="114"/>
      <c r="D67" s="178"/>
      <c r="E67" s="34"/>
      <c r="F67" s="266"/>
      <c r="G67" s="138"/>
      <c r="H67" s="238"/>
      <c r="I67" s="259">
        <f t="shared" si="4"/>
        <v>0</v>
      </c>
      <c r="J67" s="115">
        <f t="shared" si="6"/>
        <v>0</v>
      </c>
      <c r="K67" s="260">
        <f t="shared" si="7"/>
        <v>0</v>
      </c>
      <c r="L67" s="254"/>
      <c r="P67" s="163">
        <f t="shared" si="8"/>
        <v>0</v>
      </c>
      <c r="Q67" s="163">
        <f t="shared" si="9"/>
        <v>0</v>
      </c>
      <c r="R67" s="230">
        <f t="shared" si="10"/>
        <v>0</v>
      </c>
    </row>
    <row r="68" spans="3:18" x14ac:dyDescent="0.25">
      <c r="C68" s="114"/>
      <c r="D68" s="178"/>
      <c r="E68" s="34"/>
      <c r="F68" s="266"/>
      <c r="G68" s="138"/>
      <c r="H68" s="238"/>
      <c r="I68" s="259">
        <f t="shared" si="4"/>
        <v>0</v>
      </c>
      <c r="J68" s="115">
        <f t="shared" si="6"/>
        <v>0</v>
      </c>
      <c r="K68" s="260">
        <f t="shared" si="7"/>
        <v>0</v>
      </c>
      <c r="L68" s="254"/>
      <c r="P68" s="163">
        <f t="shared" si="8"/>
        <v>0</v>
      </c>
      <c r="Q68" s="163">
        <f t="shared" si="9"/>
        <v>0</v>
      </c>
      <c r="R68" s="230">
        <f t="shared" si="10"/>
        <v>0</v>
      </c>
    </row>
    <row r="69" spans="3:18" x14ac:dyDescent="0.25">
      <c r="C69" s="114"/>
      <c r="D69" s="178"/>
      <c r="E69" s="34"/>
      <c r="F69" s="266"/>
      <c r="G69" s="138"/>
      <c r="H69" s="238"/>
      <c r="I69" s="259">
        <f t="shared" si="4"/>
        <v>0</v>
      </c>
      <c r="J69" s="115">
        <f t="shared" si="6"/>
        <v>0</v>
      </c>
      <c r="K69" s="260">
        <f t="shared" si="7"/>
        <v>0</v>
      </c>
      <c r="L69" s="254"/>
      <c r="P69" s="163">
        <f t="shared" si="8"/>
        <v>0</v>
      </c>
      <c r="Q69" s="163">
        <f t="shared" si="9"/>
        <v>0</v>
      </c>
      <c r="R69" s="230">
        <f t="shared" si="10"/>
        <v>0</v>
      </c>
    </row>
    <row r="70" spans="3:18" x14ac:dyDescent="0.25">
      <c r="C70" s="114"/>
      <c r="D70" s="178"/>
      <c r="E70" s="34"/>
      <c r="F70" s="266"/>
      <c r="G70" s="138"/>
      <c r="H70" s="238"/>
      <c r="I70" s="259">
        <f t="shared" si="4"/>
        <v>0</v>
      </c>
      <c r="J70" s="115">
        <f t="shared" si="6"/>
        <v>0</v>
      </c>
      <c r="K70" s="260">
        <f t="shared" si="7"/>
        <v>0</v>
      </c>
      <c r="L70" s="254"/>
      <c r="P70" s="163">
        <f t="shared" si="8"/>
        <v>0</v>
      </c>
      <c r="Q70" s="163">
        <f t="shared" si="9"/>
        <v>0</v>
      </c>
      <c r="R70" s="230">
        <f t="shared" si="10"/>
        <v>0</v>
      </c>
    </row>
    <row r="71" spans="3:18" x14ac:dyDescent="0.25">
      <c r="C71" s="114"/>
      <c r="D71" s="178"/>
      <c r="E71" s="34"/>
      <c r="F71" s="266"/>
      <c r="G71" s="138"/>
      <c r="H71" s="238"/>
      <c r="I71" s="259">
        <f t="shared" si="4"/>
        <v>0</v>
      </c>
      <c r="J71" s="115">
        <f t="shared" si="6"/>
        <v>0</v>
      </c>
      <c r="K71" s="260">
        <f t="shared" si="7"/>
        <v>0</v>
      </c>
      <c r="L71" s="254"/>
      <c r="P71" s="163">
        <f t="shared" si="8"/>
        <v>0</v>
      </c>
      <c r="Q71" s="163">
        <f t="shared" si="9"/>
        <v>0</v>
      </c>
      <c r="R71" s="230">
        <f t="shared" si="10"/>
        <v>0</v>
      </c>
    </row>
    <row r="72" spans="3:18" x14ac:dyDescent="0.25">
      <c r="C72" s="114"/>
      <c r="D72" s="178"/>
      <c r="E72" s="34"/>
      <c r="F72" s="266"/>
      <c r="G72" s="138"/>
      <c r="H72" s="238"/>
      <c r="I72" s="259">
        <f t="shared" si="4"/>
        <v>0</v>
      </c>
      <c r="J72" s="115">
        <f t="shared" si="6"/>
        <v>0</v>
      </c>
      <c r="K72" s="260">
        <f t="shared" si="7"/>
        <v>0</v>
      </c>
      <c r="L72" s="254"/>
      <c r="P72" s="163">
        <f t="shared" si="8"/>
        <v>0</v>
      </c>
      <c r="Q72" s="163">
        <f t="shared" si="9"/>
        <v>0</v>
      </c>
      <c r="R72" s="230">
        <f t="shared" si="10"/>
        <v>0</v>
      </c>
    </row>
    <row r="73" spans="3:18" x14ac:dyDescent="0.25">
      <c r="C73" s="114"/>
      <c r="D73" s="178"/>
      <c r="E73" s="34"/>
      <c r="F73" s="266"/>
      <c r="G73" s="138"/>
      <c r="H73" s="238"/>
      <c r="I73" s="259">
        <f t="shared" si="4"/>
        <v>0</v>
      </c>
      <c r="J73" s="115">
        <f t="shared" ref="J73:J96" si="11">P73*G73*1480</f>
        <v>0</v>
      </c>
      <c r="K73" s="260">
        <f t="shared" ref="K73:K96" si="12">P73*(R73-J73)</f>
        <v>0</v>
      </c>
      <c r="L73" s="254"/>
      <c r="P73" s="163">
        <f t="shared" ref="P73:P96" si="13">IF(AND(F73&lt;&gt;"",G73&gt;0,H73&gt;0),1,0)</f>
        <v>0</v>
      </c>
      <c r="Q73" s="163">
        <f t="shared" ref="Q73:Q96" si="14">P73*G73</f>
        <v>0</v>
      </c>
      <c r="R73" s="230">
        <f t="shared" ref="R73:R96" si="15">P73*I73</f>
        <v>0</v>
      </c>
    </row>
    <row r="74" spans="3:18" x14ac:dyDescent="0.25">
      <c r="C74" s="114"/>
      <c r="D74" s="178"/>
      <c r="E74" s="34"/>
      <c r="F74" s="266"/>
      <c r="G74" s="138"/>
      <c r="H74" s="238"/>
      <c r="I74" s="259">
        <f t="shared" ref="I74:I96" si="16">Q74*H74</f>
        <v>0</v>
      </c>
      <c r="J74" s="115">
        <f t="shared" si="11"/>
        <v>0</v>
      </c>
      <c r="K74" s="260">
        <f t="shared" si="12"/>
        <v>0</v>
      </c>
      <c r="L74" s="254"/>
      <c r="P74" s="163">
        <f t="shared" si="13"/>
        <v>0</v>
      </c>
      <c r="Q74" s="163">
        <f t="shared" si="14"/>
        <v>0</v>
      </c>
      <c r="R74" s="230">
        <f t="shared" si="15"/>
        <v>0</v>
      </c>
    </row>
    <row r="75" spans="3:18" x14ac:dyDescent="0.25">
      <c r="C75" s="114"/>
      <c r="D75" s="178"/>
      <c r="E75" s="34"/>
      <c r="F75" s="266"/>
      <c r="G75" s="138"/>
      <c r="H75" s="238"/>
      <c r="I75" s="259">
        <f t="shared" si="16"/>
        <v>0</v>
      </c>
      <c r="J75" s="115">
        <f t="shared" si="11"/>
        <v>0</v>
      </c>
      <c r="K75" s="260">
        <f t="shared" si="12"/>
        <v>0</v>
      </c>
      <c r="L75" s="254"/>
      <c r="P75" s="163">
        <f t="shared" si="13"/>
        <v>0</v>
      </c>
      <c r="Q75" s="163">
        <f t="shared" si="14"/>
        <v>0</v>
      </c>
      <c r="R75" s="230">
        <f t="shared" si="15"/>
        <v>0</v>
      </c>
    </row>
    <row r="76" spans="3:18" x14ac:dyDescent="0.25">
      <c r="C76" s="114"/>
      <c r="D76" s="178"/>
      <c r="E76" s="34"/>
      <c r="F76" s="266"/>
      <c r="G76" s="138"/>
      <c r="H76" s="238"/>
      <c r="I76" s="259">
        <f t="shared" si="16"/>
        <v>0</v>
      </c>
      <c r="J76" s="115">
        <f t="shared" si="11"/>
        <v>0</v>
      </c>
      <c r="K76" s="260">
        <f t="shared" si="12"/>
        <v>0</v>
      </c>
      <c r="L76" s="254"/>
      <c r="P76" s="163">
        <f t="shared" si="13"/>
        <v>0</v>
      </c>
      <c r="Q76" s="163">
        <f t="shared" si="14"/>
        <v>0</v>
      </c>
      <c r="R76" s="230">
        <f t="shared" si="15"/>
        <v>0</v>
      </c>
    </row>
    <row r="77" spans="3:18" x14ac:dyDescent="0.25">
      <c r="C77" s="114"/>
      <c r="D77" s="178"/>
      <c r="E77" s="34"/>
      <c r="F77" s="266"/>
      <c r="G77" s="138"/>
      <c r="H77" s="238"/>
      <c r="I77" s="259">
        <f t="shared" si="16"/>
        <v>0</v>
      </c>
      <c r="J77" s="115">
        <f t="shared" si="11"/>
        <v>0</v>
      </c>
      <c r="K77" s="260">
        <f t="shared" si="12"/>
        <v>0</v>
      </c>
      <c r="L77" s="254"/>
      <c r="P77" s="163">
        <f t="shared" si="13"/>
        <v>0</v>
      </c>
      <c r="Q77" s="163">
        <f t="shared" si="14"/>
        <v>0</v>
      </c>
      <c r="R77" s="230">
        <f t="shared" si="15"/>
        <v>0</v>
      </c>
    </row>
    <row r="78" spans="3:18" x14ac:dyDescent="0.25">
      <c r="C78" s="114"/>
      <c r="D78" s="178"/>
      <c r="E78" s="34"/>
      <c r="F78" s="266"/>
      <c r="G78" s="138"/>
      <c r="H78" s="238"/>
      <c r="I78" s="259">
        <f t="shared" si="16"/>
        <v>0</v>
      </c>
      <c r="J78" s="115">
        <f t="shared" si="11"/>
        <v>0</v>
      </c>
      <c r="K78" s="260">
        <f t="shared" si="12"/>
        <v>0</v>
      </c>
      <c r="L78" s="254"/>
      <c r="P78" s="163">
        <f t="shared" si="13"/>
        <v>0</v>
      </c>
      <c r="Q78" s="163">
        <f t="shared" si="14"/>
        <v>0</v>
      </c>
      <c r="R78" s="230">
        <f t="shared" si="15"/>
        <v>0</v>
      </c>
    </row>
    <row r="79" spans="3:18" x14ac:dyDescent="0.25">
      <c r="C79" s="114"/>
      <c r="D79" s="178"/>
      <c r="E79" s="34"/>
      <c r="F79" s="266"/>
      <c r="G79" s="138"/>
      <c r="H79" s="238"/>
      <c r="I79" s="259">
        <f t="shared" si="16"/>
        <v>0</v>
      </c>
      <c r="J79" s="115">
        <f t="shared" si="11"/>
        <v>0</v>
      </c>
      <c r="K79" s="260">
        <f t="shared" si="12"/>
        <v>0</v>
      </c>
      <c r="L79" s="254"/>
      <c r="P79" s="163">
        <f t="shared" si="13"/>
        <v>0</v>
      </c>
      <c r="Q79" s="163">
        <f t="shared" si="14"/>
        <v>0</v>
      </c>
      <c r="R79" s="230">
        <f t="shared" si="15"/>
        <v>0</v>
      </c>
    </row>
    <row r="80" spans="3:18" x14ac:dyDescent="0.25">
      <c r="C80" s="114"/>
      <c r="D80" s="178"/>
      <c r="E80" s="34"/>
      <c r="F80" s="266"/>
      <c r="G80" s="138"/>
      <c r="H80" s="238"/>
      <c r="I80" s="259">
        <f t="shared" si="16"/>
        <v>0</v>
      </c>
      <c r="J80" s="115">
        <f t="shared" si="11"/>
        <v>0</v>
      </c>
      <c r="K80" s="260">
        <f t="shared" si="12"/>
        <v>0</v>
      </c>
      <c r="L80" s="254"/>
      <c r="P80" s="163">
        <f t="shared" si="13"/>
        <v>0</v>
      </c>
      <c r="Q80" s="163">
        <f t="shared" si="14"/>
        <v>0</v>
      </c>
      <c r="R80" s="230">
        <f t="shared" si="15"/>
        <v>0</v>
      </c>
    </row>
    <row r="81" spans="3:18" x14ac:dyDescent="0.25">
      <c r="C81" s="114"/>
      <c r="D81" s="178"/>
      <c r="E81" s="34"/>
      <c r="F81" s="266"/>
      <c r="G81" s="138"/>
      <c r="H81" s="238"/>
      <c r="I81" s="259">
        <f t="shared" si="16"/>
        <v>0</v>
      </c>
      <c r="J81" s="115">
        <f t="shared" si="11"/>
        <v>0</v>
      </c>
      <c r="K81" s="260">
        <f t="shared" si="12"/>
        <v>0</v>
      </c>
      <c r="L81" s="254"/>
      <c r="P81" s="163">
        <f t="shared" si="13"/>
        <v>0</v>
      </c>
      <c r="Q81" s="163">
        <f t="shared" si="14"/>
        <v>0</v>
      </c>
      <c r="R81" s="230">
        <f t="shared" si="15"/>
        <v>0</v>
      </c>
    </row>
    <row r="82" spans="3:18" x14ac:dyDescent="0.25">
      <c r="C82" s="114"/>
      <c r="D82" s="178"/>
      <c r="E82" s="34"/>
      <c r="F82" s="266"/>
      <c r="G82" s="138"/>
      <c r="H82" s="238"/>
      <c r="I82" s="259">
        <f t="shared" si="16"/>
        <v>0</v>
      </c>
      <c r="J82" s="115">
        <f t="shared" si="11"/>
        <v>0</v>
      </c>
      <c r="K82" s="260">
        <f t="shared" si="12"/>
        <v>0</v>
      </c>
      <c r="L82" s="254"/>
      <c r="P82" s="163">
        <f t="shared" si="13"/>
        <v>0</v>
      </c>
      <c r="Q82" s="163">
        <f t="shared" si="14"/>
        <v>0</v>
      </c>
      <c r="R82" s="230">
        <f t="shared" si="15"/>
        <v>0</v>
      </c>
    </row>
    <row r="83" spans="3:18" x14ac:dyDescent="0.25">
      <c r="C83" s="114"/>
      <c r="D83" s="178"/>
      <c r="E83" s="34"/>
      <c r="F83" s="266"/>
      <c r="G83" s="138"/>
      <c r="H83" s="238"/>
      <c r="I83" s="259">
        <f t="shared" si="16"/>
        <v>0</v>
      </c>
      <c r="J83" s="115">
        <f t="shared" si="11"/>
        <v>0</v>
      </c>
      <c r="K83" s="260">
        <f t="shared" si="12"/>
        <v>0</v>
      </c>
      <c r="L83" s="254"/>
      <c r="P83" s="163">
        <f t="shared" si="13"/>
        <v>0</v>
      </c>
      <c r="Q83" s="163">
        <f t="shared" si="14"/>
        <v>0</v>
      </c>
      <c r="R83" s="230">
        <f t="shared" si="15"/>
        <v>0</v>
      </c>
    </row>
    <row r="84" spans="3:18" x14ac:dyDescent="0.25">
      <c r="C84" s="114"/>
      <c r="D84" s="178"/>
      <c r="E84" s="34"/>
      <c r="F84" s="266"/>
      <c r="G84" s="138"/>
      <c r="H84" s="238"/>
      <c r="I84" s="259">
        <f t="shared" si="16"/>
        <v>0</v>
      </c>
      <c r="J84" s="115">
        <f t="shared" si="11"/>
        <v>0</v>
      </c>
      <c r="K84" s="260">
        <f t="shared" si="12"/>
        <v>0</v>
      </c>
      <c r="L84" s="254"/>
      <c r="P84" s="163">
        <f t="shared" si="13"/>
        <v>0</v>
      </c>
      <c r="Q84" s="163">
        <f t="shared" si="14"/>
        <v>0</v>
      </c>
      <c r="R84" s="230">
        <f t="shared" si="15"/>
        <v>0</v>
      </c>
    </row>
    <row r="85" spans="3:18" x14ac:dyDescent="0.25">
      <c r="C85" s="114"/>
      <c r="D85" s="178"/>
      <c r="E85" s="34"/>
      <c r="F85" s="266"/>
      <c r="G85" s="138"/>
      <c r="H85" s="238"/>
      <c r="I85" s="259">
        <f t="shared" si="16"/>
        <v>0</v>
      </c>
      <c r="J85" s="115">
        <f t="shared" si="11"/>
        <v>0</v>
      </c>
      <c r="K85" s="260">
        <f t="shared" si="12"/>
        <v>0</v>
      </c>
      <c r="L85" s="254"/>
      <c r="P85" s="163">
        <f t="shared" si="13"/>
        <v>0</v>
      </c>
      <c r="Q85" s="163">
        <f t="shared" si="14"/>
        <v>0</v>
      </c>
      <c r="R85" s="230">
        <f t="shared" si="15"/>
        <v>0</v>
      </c>
    </row>
    <row r="86" spans="3:18" x14ac:dyDescent="0.25">
      <c r="C86" s="114"/>
      <c r="D86" s="178"/>
      <c r="E86" s="34"/>
      <c r="F86" s="266"/>
      <c r="G86" s="138"/>
      <c r="H86" s="238"/>
      <c r="I86" s="259">
        <f t="shared" si="16"/>
        <v>0</v>
      </c>
      <c r="J86" s="115">
        <f t="shared" si="11"/>
        <v>0</v>
      </c>
      <c r="K86" s="260">
        <f t="shared" si="12"/>
        <v>0</v>
      </c>
      <c r="L86" s="254"/>
      <c r="P86" s="163">
        <f t="shared" si="13"/>
        <v>0</v>
      </c>
      <c r="Q86" s="163">
        <f t="shared" si="14"/>
        <v>0</v>
      </c>
      <c r="R86" s="230">
        <f t="shared" si="15"/>
        <v>0</v>
      </c>
    </row>
    <row r="87" spans="3:18" x14ac:dyDescent="0.25">
      <c r="C87" s="114"/>
      <c r="D87" s="178"/>
      <c r="E87" s="34"/>
      <c r="F87" s="266"/>
      <c r="G87" s="138"/>
      <c r="H87" s="238"/>
      <c r="I87" s="259">
        <f t="shared" si="16"/>
        <v>0</v>
      </c>
      <c r="J87" s="115">
        <f t="shared" si="11"/>
        <v>0</v>
      </c>
      <c r="K87" s="260">
        <f t="shared" si="12"/>
        <v>0</v>
      </c>
      <c r="L87" s="254"/>
      <c r="P87" s="163">
        <f t="shared" si="13"/>
        <v>0</v>
      </c>
      <c r="Q87" s="163">
        <f t="shared" si="14"/>
        <v>0</v>
      </c>
      <c r="R87" s="230">
        <f t="shared" si="15"/>
        <v>0</v>
      </c>
    </row>
    <row r="88" spans="3:18" x14ac:dyDescent="0.25">
      <c r="C88" s="114"/>
      <c r="D88" s="178"/>
      <c r="E88" s="34"/>
      <c r="F88" s="266"/>
      <c r="G88" s="138"/>
      <c r="H88" s="238"/>
      <c r="I88" s="259">
        <f t="shared" si="16"/>
        <v>0</v>
      </c>
      <c r="J88" s="115">
        <f t="shared" si="11"/>
        <v>0</v>
      </c>
      <c r="K88" s="260">
        <f t="shared" si="12"/>
        <v>0</v>
      </c>
      <c r="L88" s="254"/>
      <c r="P88" s="163">
        <f t="shared" si="13"/>
        <v>0</v>
      </c>
      <c r="Q88" s="163">
        <f t="shared" si="14"/>
        <v>0</v>
      </c>
      <c r="R88" s="230">
        <f t="shared" si="15"/>
        <v>0</v>
      </c>
    </row>
    <row r="89" spans="3:18" x14ac:dyDescent="0.25">
      <c r="C89" s="114"/>
      <c r="D89" s="178"/>
      <c r="E89" s="34"/>
      <c r="F89" s="266"/>
      <c r="G89" s="138"/>
      <c r="H89" s="238"/>
      <c r="I89" s="259">
        <f t="shared" si="16"/>
        <v>0</v>
      </c>
      <c r="J89" s="115">
        <f t="shared" si="11"/>
        <v>0</v>
      </c>
      <c r="K89" s="260">
        <f t="shared" si="12"/>
        <v>0</v>
      </c>
      <c r="L89" s="254"/>
      <c r="P89" s="163">
        <f t="shared" si="13"/>
        <v>0</v>
      </c>
      <c r="Q89" s="163">
        <f t="shared" si="14"/>
        <v>0</v>
      </c>
      <c r="R89" s="230">
        <f t="shared" si="15"/>
        <v>0</v>
      </c>
    </row>
    <row r="90" spans="3:18" x14ac:dyDescent="0.25">
      <c r="C90" s="114"/>
      <c r="D90" s="178"/>
      <c r="E90" s="34"/>
      <c r="F90" s="266"/>
      <c r="G90" s="138"/>
      <c r="H90" s="238"/>
      <c r="I90" s="259">
        <f t="shared" si="16"/>
        <v>0</v>
      </c>
      <c r="J90" s="115">
        <f t="shared" si="11"/>
        <v>0</v>
      </c>
      <c r="K90" s="260">
        <f t="shared" si="12"/>
        <v>0</v>
      </c>
      <c r="L90" s="254"/>
      <c r="P90" s="163">
        <f t="shared" si="13"/>
        <v>0</v>
      </c>
      <c r="Q90" s="163">
        <f t="shared" si="14"/>
        <v>0</v>
      </c>
      <c r="R90" s="230">
        <f t="shared" si="15"/>
        <v>0</v>
      </c>
    </row>
    <row r="91" spans="3:18" x14ac:dyDescent="0.25">
      <c r="C91" s="114"/>
      <c r="D91" s="178"/>
      <c r="E91" s="34"/>
      <c r="F91" s="266"/>
      <c r="G91" s="138"/>
      <c r="H91" s="238"/>
      <c r="I91" s="259">
        <f t="shared" si="16"/>
        <v>0</v>
      </c>
      <c r="J91" s="115">
        <f t="shared" si="11"/>
        <v>0</v>
      </c>
      <c r="K91" s="260">
        <f t="shared" si="12"/>
        <v>0</v>
      </c>
      <c r="L91" s="254"/>
      <c r="P91" s="163">
        <f t="shared" si="13"/>
        <v>0</v>
      </c>
      <c r="Q91" s="163">
        <f t="shared" si="14"/>
        <v>0</v>
      </c>
      <c r="R91" s="230">
        <f t="shared" si="15"/>
        <v>0</v>
      </c>
    </row>
    <row r="92" spans="3:18" x14ac:dyDescent="0.25">
      <c r="C92" s="114"/>
      <c r="D92" s="178"/>
      <c r="E92" s="34"/>
      <c r="F92" s="266"/>
      <c r="G92" s="138"/>
      <c r="H92" s="238"/>
      <c r="I92" s="259">
        <f t="shared" si="16"/>
        <v>0</v>
      </c>
      <c r="J92" s="115">
        <f t="shared" si="11"/>
        <v>0</v>
      </c>
      <c r="K92" s="260">
        <f t="shared" si="12"/>
        <v>0</v>
      </c>
      <c r="L92" s="254"/>
      <c r="P92" s="163">
        <f t="shared" si="13"/>
        <v>0</v>
      </c>
      <c r="Q92" s="163">
        <f t="shared" si="14"/>
        <v>0</v>
      </c>
      <c r="R92" s="230">
        <f t="shared" si="15"/>
        <v>0</v>
      </c>
    </row>
    <row r="93" spans="3:18" x14ac:dyDescent="0.25">
      <c r="C93" s="114"/>
      <c r="D93" s="178"/>
      <c r="E93" s="34"/>
      <c r="F93" s="266"/>
      <c r="G93" s="138"/>
      <c r="H93" s="238"/>
      <c r="I93" s="259">
        <f t="shared" si="16"/>
        <v>0</v>
      </c>
      <c r="J93" s="115">
        <f t="shared" si="11"/>
        <v>0</v>
      </c>
      <c r="K93" s="260">
        <f t="shared" si="12"/>
        <v>0</v>
      </c>
      <c r="L93" s="254"/>
      <c r="P93" s="163">
        <f t="shared" si="13"/>
        <v>0</v>
      </c>
      <c r="Q93" s="163">
        <f t="shared" si="14"/>
        <v>0</v>
      </c>
      <c r="R93" s="230">
        <f t="shared" si="15"/>
        <v>0</v>
      </c>
    </row>
    <row r="94" spans="3:18" x14ac:dyDescent="0.25">
      <c r="C94" s="114"/>
      <c r="D94" s="178"/>
      <c r="E94" s="34"/>
      <c r="F94" s="266"/>
      <c r="G94" s="138"/>
      <c r="H94" s="238"/>
      <c r="I94" s="259">
        <f t="shared" si="16"/>
        <v>0</v>
      </c>
      <c r="J94" s="115">
        <f t="shared" si="11"/>
        <v>0</v>
      </c>
      <c r="K94" s="260">
        <f t="shared" si="12"/>
        <v>0</v>
      </c>
      <c r="L94" s="254"/>
      <c r="P94" s="163">
        <f t="shared" si="13"/>
        <v>0</v>
      </c>
      <c r="Q94" s="163">
        <f t="shared" si="14"/>
        <v>0</v>
      </c>
      <c r="R94" s="230">
        <f t="shared" si="15"/>
        <v>0</v>
      </c>
    </row>
    <row r="95" spans="3:18" x14ac:dyDescent="0.25">
      <c r="C95" s="114"/>
      <c r="D95" s="178"/>
      <c r="E95" s="34"/>
      <c r="F95" s="266"/>
      <c r="G95" s="138"/>
      <c r="H95" s="238"/>
      <c r="I95" s="259">
        <f t="shared" si="16"/>
        <v>0</v>
      </c>
      <c r="J95" s="115">
        <f t="shared" si="11"/>
        <v>0</v>
      </c>
      <c r="K95" s="260">
        <f t="shared" si="12"/>
        <v>0</v>
      </c>
      <c r="L95" s="254"/>
      <c r="P95" s="163">
        <f t="shared" si="13"/>
        <v>0</v>
      </c>
      <c r="Q95" s="163">
        <f t="shared" si="14"/>
        <v>0</v>
      </c>
      <c r="R95" s="230">
        <f t="shared" si="15"/>
        <v>0</v>
      </c>
    </row>
    <row r="96" spans="3:18" ht="13.8" thickBot="1" x14ac:dyDescent="0.3">
      <c r="C96" s="114"/>
      <c r="D96" s="179"/>
      <c r="E96" s="180"/>
      <c r="F96" s="267"/>
      <c r="G96" s="182"/>
      <c r="H96" s="239"/>
      <c r="I96" s="261">
        <f t="shared" si="16"/>
        <v>0</v>
      </c>
      <c r="J96" s="262">
        <f t="shared" si="11"/>
        <v>0</v>
      </c>
      <c r="K96" s="263">
        <f t="shared" si="12"/>
        <v>0</v>
      </c>
      <c r="L96" s="255"/>
      <c r="P96" s="163">
        <f t="shared" si="13"/>
        <v>0</v>
      </c>
      <c r="Q96" s="163">
        <f t="shared" si="14"/>
        <v>0</v>
      </c>
      <c r="R96" s="230">
        <f t="shared" si="15"/>
        <v>0</v>
      </c>
    </row>
    <row r="97" spans="4:17" ht="13.8" customHeight="1" x14ac:dyDescent="0.25">
      <c r="D97" s="173"/>
      <c r="E97" s="173"/>
      <c r="F97" s="173"/>
      <c r="G97" s="173"/>
      <c r="H97" s="173"/>
      <c r="I97" s="173"/>
      <c r="J97" s="173"/>
      <c r="K97" s="173"/>
    </row>
    <row r="98" spans="4:17" ht="13.8" customHeight="1" x14ac:dyDescent="0.25">
      <c r="D98" s="95"/>
      <c r="E98" s="95"/>
      <c r="F98" s="95"/>
      <c r="G98" s="95"/>
      <c r="H98" s="95"/>
      <c r="I98" s="95"/>
      <c r="J98" s="95"/>
      <c r="K98" s="95"/>
      <c r="P98" s="95"/>
      <c r="Q98" s="95"/>
    </row>
    <row r="99" spans="4:17" ht="13.8" customHeight="1" x14ac:dyDescent="0.25">
      <c r="D99" s="95"/>
      <c r="E99" s="95"/>
      <c r="F99" s="95"/>
      <c r="G99" s="95"/>
      <c r="H99" s="95"/>
      <c r="I99" s="95"/>
      <c r="J99" s="95"/>
      <c r="K99" s="95"/>
      <c r="P99" s="95"/>
      <c r="Q99" s="95"/>
    </row>
    <row r="100" spans="4:17" ht="13.8" customHeight="1" x14ac:dyDescent="0.25">
      <c r="D100" s="95"/>
      <c r="E100" s="95"/>
      <c r="F100" s="95"/>
      <c r="G100" s="95"/>
      <c r="H100" s="95"/>
      <c r="I100" s="95"/>
      <c r="J100" s="95"/>
      <c r="K100" s="95"/>
      <c r="P100" s="95"/>
      <c r="Q100" s="95"/>
    </row>
    <row r="101" spans="4:17" ht="13.8" customHeight="1" x14ac:dyDescent="0.25">
      <c r="D101" s="95"/>
      <c r="E101" s="95"/>
      <c r="F101" s="95"/>
      <c r="G101" s="95"/>
      <c r="H101" s="95"/>
      <c r="I101" s="95"/>
      <c r="J101" s="95"/>
      <c r="K101" s="95"/>
      <c r="P101" s="95"/>
      <c r="Q101" s="95"/>
    </row>
    <row r="102" spans="4:17" ht="13.8" customHeight="1" x14ac:dyDescent="0.25">
      <c r="D102" s="95"/>
      <c r="E102" s="95"/>
      <c r="F102" s="95"/>
      <c r="G102" s="95"/>
      <c r="H102" s="95"/>
      <c r="I102" s="95"/>
      <c r="J102" s="95"/>
      <c r="K102" s="95"/>
      <c r="P102" s="95"/>
      <c r="Q102" s="95"/>
    </row>
    <row r="103" spans="4:17" ht="13.8" customHeight="1" x14ac:dyDescent="0.25">
      <c r="D103" s="95"/>
      <c r="E103" s="95"/>
      <c r="F103" s="95"/>
      <c r="G103" s="95"/>
      <c r="H103" s="95"/>
      <c r="I103" s="95"/>
      <c r="J103" s="95"/>
      <c r="K103" s="95"/>
      <c r="P103" s="95"/>
      <c r="Q103" s="95"/>
    </row>
    <row r="104" spans="4:17" ht="13.8" customHeight="1" x14ac:dyDescent="0.25">
      <c r="D104" s="95"/>
      <c r="E104" s="95"/>
      <c r="F104" s="95"/>
      <c r="G104" s="95"/>
      <c r="H104" s="95"/>
      <c r="I104" s="95"/>
      <c r="J104" s="95"/>
      <c r="K104" s="95"/>
      <c r="P104" s="95"/>
      <c r="Q104" s="95"/>
    </row>
    <row r="105" spans="4:17" ht="13.8" customHeight="1" x14ac:dyDescent="0.25">
      <c r="D105" s="95"/>
      <c r="E105" s="95"/>
      <c r="F105" s="95"/>
      <c r="G105" s="95"/>
      <c r="H105" s="95"/>
      <c r="I105" s="95"/>
      <c r="J105" s="95"/>
      <c r="K105" s="95"/>
      <c r="P105" s="95"/>
      <c r="Q105" s="95"/>
    </row>
    <row r="106" spans="4:17" ht="13.8" customHeight="1" x14ac:dyDescent="0.25">
      <c r="D106" s="95"/>
      <c r="E106" s="95"/>
      <c r="F106" s="95"/>
      <c r="G106" s="95"/>
      <c r="H106" s="95"/>
      <c r="I106" s="95"/>
      <c r="J106" s="95"/>
      <c r="K106" s="95"/>
      <c r="P106" s="95"/>
      <c r="Q106" s="95"/>
    </row>
    <row r="107" spans="4:17" ht="13.8" customHeight="1" x14ac:dyDescent="0.25">
      <c r="D107" s="95"/>
      <c r="E107" s="95"/>
      <c r="F107" s="95"/>
      <c r="G107" s="95"/>
      <c r="H107" s="95"/>
      <c r="I107" s="95"/>
      <c r="J107" s="95"/>
      <c r="K107" s="95"/>
      <c r="P107" s="95"/>
      <c r="Q107" s="95"/>
    </row>
    <row r="108" spans="4:17" ht="13.8" customHeight="1" x14ac:dyDescent="0.25">
      <c r="D108" s="95"/>
      <c r="E108" s="95"/>
      <c r="F108" s="95"/>
      <c r="G108" s="95"/>
      <c r="H108" s="95"/>
      <c r="I108" s="95"/>
      <c r="J108" s="95"/>
      <c r="K108" s="95"/>
      <c r="P108" s="95"/>
      <c r="Q108" s="95"/>
    </row>
    <row r="109" spans="4:17" ht="13.8" customHeight="1" x14ac:dyDescent="0.25">
      <c r="D109" s="95"/>
      <c r="E109" s="95"/>
      <c r="F109" s="95"/>
      <c r="G109" s="95"/>
      <c r="H109" s="95"/>
      <c r="I109" s="95"/>
      <c r="J109" s="95"/>
      <c r="K109" s="95"/>
    </row>
    <row r="110" spans="4:17" ht="13.8" customHeight="1" x14ac:dyDescent="0.25">
      <c r="D110" s="95"/>
      <c r="E110" s="95"/>
      <c r="F110" s="95"/>
      <c r="G110" s="95"/>
      <c r="H110" s="95"/>
      <c r="I110" s="95"/>
      <c r="J110" s="95"/>
      <c r="K110" s="95"/>
    </row>
    <row r="111" spans="4:17" ht="13.8" customHeight="1" x14ac:dyDescent="0.25">
      <c r="D111" s="95"/>
      <c r="E111" s="95"/>
      <c r="F111" s="95"/>
      <c r="G111" s="95"/>
      <c r="H111" s="95"/>
      <c r="I111" s="95"/>
      <c r="J111" s="95"/>
      <c r="K111" s="95"/>
    </row>
    <row r="112" spans="4:17" ht="13.8" customHeight="1" x14ac:dyDescent="0.25">
      <c r="D112" s="95"/>
      <c r="E112" s="95"/>
      <c r="F112" s="95"/>
      <c r="G112" s="95"/>
      <c r="H112" s="95"/>
      <c r="I112" s="95"/>
      <c r="J112" s="95"/>
      <c r="K112" s="95"/>
    </row>
    <row r="113" spans="4:11" ht="13.8" customHeight="1" x14ac:dyDescent="0.25">
      <c r="D113" s="95"/>
      <c r="E113" s="95"/>
      <c r="F113" s="95"/>
      <c r="G113" s="95"/>
      <c r="H113" s="95"/>
      <c r="I113" s="95"/>
      <c r="J113" s="95"/>
      <c r="K113" s="95"/>
    </row>
  </sheetData>
  <sheetProtection algorithmName="SHA-512" hashValue="31M95fB7dk+znKu/CjigL1yCFwSZ18DCB7+KRaYIYlUta/ucgEg4vmlC5bzPDqhLhi4CGJ8I4xnJB1/ZJzmvkQ==" saltValue="m/vecvjwVrowpXuGFdTNKQ==" spinCount="100000" sheet="1" objects="1" scenarios="1"/>
  <mergeCells count="2">
    <mergeCell ref="D2:F2"/>
    <mergeCell ref="D4:K4"/>
  </mergeCells>
  <conditionalFormatting sqref="G12">
    <cfRule type="expression" dxfId="10" priority="11">
      <formula>siinm(#REF!&lt;&gt;"",Verdader,FALSE)</formula>
    </cfRule>
  </conditionalFormatting>
  <conditionalFormatting sqref="F9:F96">
    <cfRule type="expression" dxfId="9" priority="10">
      <formula>IF(AND(G9&lt;&gt;0,F9=""),TRUE,FALSE)</formula>
    </cfRule>
  </conditionalFormatting>
  <conditionalFormatting sqref="G9:G96">
    <cfRule type="expression" dxfId="8" priority="9">
      <formula>IF(AND(G9&lt;&gt;0,F9=""),TRUE,FALSE)</formula>
    </cfRule>
  </conditionalFormatting>
  <conditionalFormatting sqref="H12">
    <cfRule type="expression" dxfId="7" priority="4">
      <formula>siinm(#REF!&lt;&gt;"",Verdader,FALSE)</formula>
    </cfRule>
  </conditionalFormatting>
  <conditionalFormatting sqref="H9:H96">
    <cfRule type="expression" dxfId="6" priority="1">
      <formula>IF(AND(F9="Sí",H9=0),TRUE,FALSE)</formula>
    </cfRule>
    <cfRule type="expression" dxfId="5" priority="2">
      <formula>IF(AND(#REF!&lt;&gt;0,E9=""),TRUE,FALSE)</formula>
    </cfRule>
    <cfRule type="expression" dxfId="4" priority="3">
      <formula>IF(#REF!&lt;&gt;"Sí",TRUE,FALSE)</formula>
    </cfRule>
  </conditionalFormatting>
  <hyperlinks>
    <hyperlink ref="N4" location="Tauletes!D9" display="è"/>
    <hyperlink ref="B4" location="Portàtils!D9" display="ç"/>
  </hyperlinks>
  <pageMargins left="0.7" right="0.7" top="0.75" bottom="0.75" header="0.3" footer="0.3"/>
  <pageSetup paperSize="9" scale="54" orientation="landscape" r:id="rId1"/>
  <rowBreaks count="1" manualBreakCount="1">
    <brk id="46" max="16383" man="1"/>
  </rowBreaks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Llistes!$D$34:$D$47</xm:f>
          </x14:formula1>
          <xm:sqref>D9:D96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zoomScaleNormal="100" workbookViewId="0">
      <selection activeCell="D9" sqref="D9"/>
    </sheetView>
  </sheetViews>
  <sheetFormatPr baseColWidth="10" defaultColWidth="9.109375" defaultRowHeight="13.2" x14ac:dyDescent="0.25"/>
  <cols>
    <col min="1" max="1" width="1.33203125" style="95" customWidth="1"/>
    <col min="2" max="2" width="6.88671875" style="95" customWidth="1"/>
    <col min="3" max="3" width="1" style="95" customWidth="1"/>
    <col min="4" max="4" width="45.44140625" style="64" customWidth="1"/>
    <col min="5" max="5" width="15.88671875" style="44" customWidth="1"/>
    <col min="6" max="6" width="16" style="44" customWidth="1"/>
    <col min="7" max="7" width="13.33203125" style="44" hidden="1" customWidth="1"/>
    <col min="8" max="8" width="13.6640625" style="44" hidden="1" customWidth="1"/>
    <col min="9" max="9" width="46.44140625" style="44" customWidth="1"/>
    <col min="10" max="10" width="1.33203125" style="95" customWidth="1"/>
    <col min="11" max="11" width="7.33203125" style="95" customWidth="1"/>
    <col min="12" max="12" width="1.33203125" style="95" customWidth="1"/>
    <col min="13" max="33" width="7.88671875" style="95" customWidth="1"/>
    <col min="34" max="16384" width="9.109375" style="39"/>
  </cols>
  <sheetData>
    <row r="1" spans="1:33" ht="4.2" customHeight="1" x14ac:dyDescent="0.25"/>
    <row r="2" spans="1:33" ht="28.8" customHeight="1" x14ac:dyDescent="0.25">
      <c r="D2" s="295" t="s">
        <v>181</v>
      </c>
      <c r="E2" s="279"/>
      <c r="F2" s="279"/>
      <c r="G2" s="279"/>
      <c r="H2" s="279"/>
      <c r="I2" s="243"/>
    </row>
    <row r="3" spans="1:33" ht="13.8" customHeight="1" x14ac:dyDescent="0.25">
      <c r="B3" s="170" t="s">
        <v>182</v>
      </c>
      <c r="D3" s="65"/>
      <c r="H3" s="39"/>
      <c r="I3" s="39"/>
      <c r="K3" s="170" t="s">
        <v>183</v>
      </c>
    </row>
    <row r="4" spans="1:33" s="44" customFormat="1" ht="27.6" customHeight="1" thickBot="1" x14ac:dyDescent="0.3">
      <c r="A4" s="171"/>
      <c r="B4" s="172" t="s">
        <v>76</v>
      </c>
      <c r="C4" s="168"/>
      <c r="D4" s="296" t="str">
        <f>IF(Unitat!E8="","Especifiqueu la unitat a la pestanya d'unitats",Unitat!E8)</f>
        <v>Especifiqueu la unitat a la pestanya d'unitats</v>
      </c>
      <c r="E4" s="297"/>
      <c r="F4" s="297"/>
      <c r="G4" s="297"/>
      <c r="H4" s="297"/>
      <c r="I4" s="242"/>
      <c r="J4" s="171"/>
      <c r="K4" s="172" t="s">
        <v>75</v>
      </c>
      <c r="L4" s="168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 s="44" customFormat="1" ht="36" customHeight="1" thickTop="1" thickBot="1" x14ac:dyDescent="0.3">
      <c r="A5" s="100"/>
      <c r="C5" s="100"/>
      <c r="D5" s="167" t="s">
        <v>101</v>
      </c>
      <c r="E5" s="63" t="s">
        <v>1</v>
      </c>
      <c r="F5" s="63" t="s">
        <v>100</v>
      </c>
      <c r="G5" s="63" t="s">
        <v>97</v>
      </c>
      <c r="H5" s="63" t="s">
        <v>98</v>
      </c>
      <c r="I5" s="245" t="s">
        <v>227</v>
      </c>
      <c r="J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ht="5.4" customHeight="1" thickTop="1" x14ac:dyDescent="0.25">
      <c r="D6" s="95"/>
      <c r="E6" s="95"/>
      <c r="F6" s="95"/>
      <c r="G6" s="95"/>
      <c r="H6" s="95"/>
    </row>
    <row r="7" spans="1:33" s="49" customFormat="1" ht="19.95" customHeight="1" x14ac:dyDescent="0.25">
      <c r="A7" s="106"/>
      <c r="B7" s="106"/>
      <c r="C7" s="106"/>
      <c r="D7" s="95"/>
      <c r="E7" s="203">
        <f>SUM(E9:E96)</f>
        <v>0</v>
      </c>
      <c r="F7" s="108">
        <f>SUM(F9:F96)</f>
        <v>0</v>
      </c>
      <c r="G7" s="32">
        <f>SUM(G9:G96)</f>
        <v>0</v>
      </c>
      <c r="H7" s="79">
        <f>SUM(H9:H96)</f>
        <v>0</v>
      </c>
      <c r="I7" s="9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</row>
    <row r="8" spans="1:33" ht="4.8" customHeight="1" thickBot="1" x14ac:dyDescent="0.3">
      <c r="D8" s="169"/>
      <c r="E8" s="169"/>
      <c r="F8" s="169"/>
      <c r="G8" s="95"/>
      <c r="H8" s="95"/>
    </row>
    <row r="9" spans="1:33" ht="15.6" customHeight="1" x14ac:dyDescent="0.25">
      <c r="C9" s="114"/>
      <c r="D9" s="174"/>
      <c r="E9" s="246"/>
      <c r="F9" s="269">
        <f t="shared" ref="F9:F73" si="0">E9*300</f>
        <v>0</v>
      </c>
      <c r="G9" s="115">
        <f>F9</f>
        <v>0</v>
      </c>
      <c r="H9" s="184">
        <v>0</v>
      </c>
      <c r="I9" s="264"/>
    </row>
    <row r="10" spans="1:33" ht="15.6" customHeight="1" x14ac:dyDescent="0.25">
      <c r="C10" s="114"/>
      <c r="D10" s="178"/>
      <c r="E10" s="138"/>
      <c r="F10" s="251">
        <f t="shared" si="0"/>
        <v>0</v>
      </c>
      <c r="G10" s="115">
        <f t="shared" ref="G10:G73" si="1">F10</f>
        <v>0</v>
      </c>
      <c r="H10" s="184">
        <v>0</v>
      </c>
      <c r="I10" s="254"/>
    </row>
    <row r="11" spans="1:33" ht="15.6" customHeight="1" x14ac:dyDescent="0.25">
      <c r="C11" s="114"/>
      <c r="D11" s="178"/>
      <c r="E11" s="138"/>
      <c r="F11" s="251">
        <f t="shared" si="0"/>
        <v>0</v>
      </c>
      <c r="G11" s="115">
        <f t="shared" si="1"/>
        <v>0</v>
      </c>
      <c r="H11" s="184">
        <v>0</v>
      </c>
      <c r="I11" s="254"/>
    </row>
    <row r="12" spans="1:33" ht="15.6" customHeight="1" x14ac:dyDescent="0.25">
      <c r="C12" s="114"/>
      <c r="D12" s="178"/>
      <c r="E12" s="138"/>
      <c r="F12" s="251">
        <f t="shared" si="0"/>
        <v>0</v>
      </c>
      <c r="G12" s="115">
        <f t="shared" si="1"/>
        <v>0</v>
      </c>
      <c r="H12" s="184">
        <v>0</v>
      </c>
      <c r="I12" s="254"/>
    </row>
    <row r="13" spans="1:33" ht="15.6" customHeight="1" x14ac:dyDescent="0.25">
      <c r="C13" s="114"/>
      <c r="D13" s="178"/>
      <c r="E13" s="138"/>
      <c r="F13" s="251">
        <f t="shared" si="0"/>
        <v>0</v>
      </c>
      <c r="G13" s="115">
        <f t="shared" si="1"/>
        <v>0</v>
      </c>
      <c r="H13" s="184">
        <v>0</v>
      </c>
      <c r="I13" s="254"/>
    </row>
    <row r="14" spans="1:33" ht="15.6" customHeight="1" x14ac:dyDescent="0.25">
      <c r="C14" s="114"/>
      <c r="D14" s="178"/>
      <c r="E14" s="138"/>
      <c r="F14" s="251">
        <f t="shared" si="0"/>
        <v>0</v>
      </c>
      <c r="G14" s="115">
        <f t="shared" si="1"/>
        <v>0</v>
      </c>
      <c r="H14" s="184">
        <v>0</v>
      </c>
      <c r="I14" s="254"/>
    </row>
    <row r="15" spans="1:33" ht="15.6" customHeight="1" x14ac:dyDescent="0.25">
      <c r="C15" s="114"/>
      <c r="D15" s="178"/>
      <c r="E15" s="138"/>
      <c r="F15" s="251">
        <f t="shared" si="0"/>
        <v>0</v>
      </c>
      <c r="G15" s="115">
        <f t="shared" si="1"/>
        <v>0</v>
      </c>
      <c r="H15" s="184">
        <v>0</v>
      </c>
      <c r="I15" s="254"/>
    </row>
    <row r="16" spans="1:33" ht="15" customHeight="1" x14ac:dyDescent="0.25">
      <c r="C16" s="114"/>
      <c r="D16" s="178"/>
      <c r="E16" s="138"/>
      <c r="F16" s="251">
        <f t="shared" si="0"/>
        <v>0</v>
      </c>
      <c r="G16" s="115">
        <f t="shared" si="1"/>
        <v>0</v>
      </c>
      <c r="H16" s="184">
        <v>0</v>
      </c>
      <c r="I16" s="254"/>
    </row>
    <row r="17" spans="3:9" ht="15" customHeight="1" x14ac:dyDescent="0.25">
      <c r="C17" s="114"/>
      <c r="D17" s="178"/>
      <c r="E17" s="138"/>
      <c r="F17" s="251">
        <f t="shared" si="0"/>
        <v>0</v>
      </c>
      <c r="G17" s="115">
        <f t="shared" si="1"/>
        <v>0</v>
      </c>
      <c r="H17" s="184">
        <v>0</v>
      </c>
      <c r="I17" s="254"/>
    </row>
    <row r="18" spans="3:9" x14ac:dyDescent="0.25">
      <c r="C18" s="114"/>
      <c r="D18" s="178"/>
      <c r="E18" s="138"/>
      <c r="F18" s="251">
        <f t="shared" si="0"/>
        <v>0</v>
      </c>
      <c r="G18" s="115">
        <f t="shared" si="1"/>
        <v>0</v>
      </c>
      <c r="H18" s="184">
        <v>0</v>
      </c>
      <c r="I18" s="254"/>
    </row>
    <row r="19" spans="3:9" x14ac:dyDescent="0.25">
      <c r="C19" s="114"/>
      <c r="D19" s="178"/>
      <c r="E19" s="138"/>
      <c r="F19" s="251">
        <f t="shared" si="0"/>
        <v>0</v>
      </c>
      <c r="G19" s="115">
        <f t="shared" si="1"/>
        <v>0</v>
      </c>
      <c r="H19" s="184">
        <v>0</v>
      </c>
      <c r="I19" s="254"/>
    </row>
    <row r="20" spans="3:9" x14ac:dyDescent="0.25">
      <c r="C20" s="114"/>
      <c r="D20" s="178"/>
      <c r="E20" s="138"/>
      <c r="F20" s="251">
        <f t="shared" si="0"/>
        <v>0</v>
      </c>
      <c r="G20" s="115">
        <f t="shared" si="1"/>
        <v>0</v>
      </c>
      <c r="H20" s="184">
        <v>0</v>
      </c>
      <c r="I20" s="254"/>
    </row>
    <row r="21" spans="3:9" x14ac:dyDescent="0.25">
      <c r="C21" s="114"/>
      <c r="D21" s="178"/>
      <c r="E21" s="138"/>
      <c r="F21" s="251">
        <f t="shared" si="0"/>
        <v>0</v>
      </c>
      <c r="G21" s="115">
        <f t="shared" si="1"/>
        <v>0</v>
      </c>
      <c r="H21" s="184">
        <v>0</v>
      </c>
      <c r="I21" s="254"/>
    </row>
    <row r="22" spans="3:9" x14ac:dyDescent="0.25">
      <c r="C22" s="114"/>
      <c r="D22" s="178"/>
      <c r="E22" s="138"/>
      <c r="F22" s="251">
        <f t="shared" si="0"/>
        <v>0</v>
      </c>
      <c r="G22" s="115">
        <f t="shared" si="1"/>
        <v>0</v>
      </c>
      <c r="H22" s="184">
        <v>0</v>
      </c>
      <c r="I22" s="254"/>
    </row>
    <row r="23" spans="3:9" x14ac:dyDescent="0.25">
      <c r="C23" s="114"/>
      <c r="D23" s="178"/>
      <c r="E23" s="138"/>
      <c r="F23" s="251">
        <f t="shared" si="0"/>
        <v>0</v>
      </c>
      <c r="G23" s="115">
        <f t="shared" si="1"/>
        <v>0</v>
      </c>
      <c r="H23" s="184">
        <v>0</v>
      </c>
      <c r="I23" s="254"/>
    </row>
    <row r="24" spans="3:9" x14ac:dyDescent="0.25">
      <c r="C24" s="114"/>
      <c r="D24" s="178"/>
      <c r="E24" s="138"/>
      <c r="F24" s="251">
        <f t="shared" si="0"/>
        <v>0</v>
      </c>
      <c r="G24" s="115">
        <f t="shared" si="1"/>
        <v>0</v>
      </c>
      <c r="H24" s="184">
        <v>0</v>
      </c>
      <c r="I24" s="254"/>
    </row>
    <row r="25" spans="3:9" x14ac:dyDescent="0.25">
      <c r="C25" s="114"/>
      <c r="D25" s="178"/>
      <c r="E25" s="138"/>
      <c r="F25" s="251">
        <f t="shared" si="0"/>
        <v>0</v>
      </c>
      <c r="G25" s="115">
        <f t="shared" si="1"/>
        <v>0</v>
      </c>
      <c r="H25" s="184">
        <v>0</v>
      </c>
      <c r="I25" s="254"/>
    </row>
    <row r="26" spans="3:9" x14ac:dyDescent="0.25">
      <c r="C26" s="114"/>
      <c r="D26" s="178"/>
      <c r="E26" s="138"/>
      <c r="F26" s="251">
        <f t="shared" si="0"/>
        <v>0</v>
      </c>
      <c r="G26" s="115">
        <f t="shared" si="1"/>
        <v>0</v>
      </c>
      <c r="H26" s="184">
        <v>0</v>
      </c>
      <c r="I26" s="254"/>
    </row>
    <row r="27" spans="3:9" x14ac:dyDescent="0.25">
      <c r="C27" s="114"/>
      <c r="D27" s="178"/>
      <c r="E27" s="138"/>
      <c r="F27" s="251">
        <f t="shared" si="0"/>
        <v>0</v>
      </c>
      <c r="G27" s="115">
        <f t="shared" si="1"/>
        <v>0</v>
      </c>
      <c r="H27" s="184">
        <v>0</v>
      </c>
      <c r="I27" s="254"/>
    </row>
    <row r="28" spans="3:9" x14ac:dyDescent="0.25">
      <c r="C28" s="114"/>
      <c r="D28" s="178"/>
      <c r="E28" s="138"/>
      <c r="F28" s="251">
        <f t="shared" si="0"/>
        <v>0</v>
      </c>
      <c r="G28" s="115">
        <f t="shared" si="1"/>
        <v>0</v>
      </c>
      <c r="H28" s="184">
        <v>0</v>
      </c>
      <c r="I28" s="254"/>
    </row>
    <row r="29" spans="3:9" x14ac:dyDescent="0.25">
      <c r="C29" s="114"/>
      <c r="D29" s="178"/>
      <c r="E29" s="138"/>
      <c r="F29" s="251">
        <f t="shared" si="0"/>
        <v>0</v>
      </c>
      <c r="G29" s="115">
        <f t="shared" si="1"/>
        <v>0</v>
      </c>
      <c r="H29" s="184">
        <v>0</v>
      </c>
      <c r="I29" s="254"/>
    </row>
    <row r="30" spans="3:9" x14ac:dyDescent="0.25">
      <c r="C30" s="114"/>
      <c r="D30" s="178"/>
      <c r="E30" s="138"/>
      <c r="F30" s="251">
        <f t="shared" si="0"/>
        <v>0</v>
      </c>
      <c r="G30" s="115">
        <f t="shared" si="1"/>
        <v>0</v>
      </c>
      <c r="H30" s="184">
        <v>0</v>
      </c>
      <c r="I30" s="254"/>
    </row>
    <row r="31" spans="3:9" x14ac:dyDescent="0.25">
      <c r="C31" s="114"/>
      <c r="D31" s="178"/>
      <c r="E31" s="138"/>
      <c r="F31" s="251">
        <f t="shared" si="0"/>
        <v>0</v>
      </c>
      <c r="G31" s="115">
        <f t="shared" si="1"/>
        <v>0</v>
      </c>
      <c r="H31" s="184">
        <v>0</v>
      </c>
      <c r="I31" s="254"/>
    </row>
    <row r="32" spans="3:9" x14ac:dyDescent="0.25">
      <c r="C32" s="114"/>
      <c r="D32" s="178"/>
      <c r="E32" s="138"/>
      <c r="F32" s="251">
        <f t="shared" si="0"/>
        <v>0</v>
      </c>
      <c r="G32" s="115">
        <f t="shared" si="1"/>
        <v>0</v>
      </c>
      <c r="H32" s="184">
        <v>0</v>
      </c>
      <c r="I32" s="254"/>
    </row>
    <row r="33" spans="3:9" x14ac:dyDescent="0.25">
      <c r="C33" s="114"/>
      <c r="D33" s="178"/>
      <c r="E33" s="138"/>
      <c r="F33" s="251">
        <f t="shared" si="0"/>
        <v>0</v>
      </c>
      <c r="G33" s="115">
        <f t="shared" si="1"/>
        <v>0</v>
      </c>
      <c r="H33" s="184">
        <v>0</v>
      </c>
      <c r="I33" s="254"/>
    </row>
    <row r="34" spans="3:9" x14ac:dyDescent="0.25">
      <c r="C34" s="114"/>
      <c r="D34" s="178"/>
      <c r="E34" s="138"/>
      <c r="F34" s="251">
        <f t="shared" si="0"/>
        <v>0</v>
      </c>
      <c r="G34" s="115">
        <f t="shared" si="1"/>
        <v>0</v>
      </c>
      <c r="H34" s="184">
        <v>0</v>
      </c>
      <c r="I34" s="254"/>
    </row>
    <row r="35" spans="3:9" x14ac:dyDescent="0.25">
      <c r="C35" s="114"/>
      <c r="D35" s="178"/>
      <c r="E35" s="138"/>
      <c r="F35" s="251">
        <f t="shared" si="0"/>
        <v>0</v>
      </c>
      <c r="G35" s="115">
        <f t="shared" si="1"/>
        <v>0</v>
      </c>
      <c r="H35" s="184">
        <v>0</v>
      </c>
      <c r="I35" s="254"/>
    </row>
    <row r="36" spans="3:9" x14ac:dyDescent="0.25">
      <c r="C36" s="114"/>
      <c r="D36" s="178"/>
      <c r="E36" s="138"/>
      <c r="F36" s="251">
        <f t="shared" si="0"/>
        <v>0</v>
      </c>
      <c r="G36" s="115">
        <f t="shared" si="1"/>
        <v>0</v>
      </c>
      <c r="H36" s="184">
        <v>0</v>
      </c>
      <c r="I36" s="254"/>
    </row>
    <row r="37" spans="3:9" x14ac:dyDescent="0.25">
      <c r="C37" s="114"/>
      <c r="D37" s="178"/>
      <c r="E37" s="138"/>
      <c r="F37" s="251">
        <f t="shared" si="0"/>
        <v>0</v>
      </c>
      <c r="G37" s="115">
        <f t="shared" si="1"/>
        <v>0</v>
      </c>
      <c r="H37" s="184">
        <v>0</v>
      </c>
      <c r="I37" s="254"/>
    </row>
    <row r="38" spans="3:9" x14ac:dyDescent="0.25">
      <c r="C38" s="114"/>
      <c r="D38" s="178"/>
      <c r="E38" s="138"/>
      <c r="F38" s="251">
        <f t="shared" si="0"/>
        <v>0</v>
      </c>
      <c r="G38" s="115">
        <f t="shared" si="1"/>
        <v>0</v>
      </c>
      <c r="H38" s="184">
        <v>0</v>
      </c>
      <c r="I38" s="254"/>
    </row>
    <row r="39" spans="3:9" x14ac:dyDescent="0.25">
      <c r="C39" s="114"/>
      <c r="D39" s="178"/>
      <c r="E39" s="138"/>
      <c r="F39" s="251">
        <f t="shared" si="0"/>
        <v>0</v>
      </c>
      <c r="G39" s="115">
        <f t="shared" si="1"/>
        <v>0</v>
      </c>
      <c r="H39" s="184">
        <v>0</v>
      </c>
      <c r="I39" s="254"/>
    </row>
    <row r="40" spans="3:9" x14ac:dyDescent="0.25">
      <c r="C40" s="114"/>
      <c r="D40" s="178"/>
      <c r="E40" s="138"/>
      <c r="F40" s="251">
        <f t="shared" si="0"/>
        <v>0</v>
      </c>
      <c r="G40" s="115">
        <f t="shared" si="1"/>
        <v>0</v>
      </c>
      <c r="H40" s="184">
        <v>0</v>
      </c>
      <c r="I40" s="254"/>
    </row>
    <row r="41" spans="3:9" x14ac:dyDescent="0.25">
      <c r="C41" s="114"/>
      <c r="D41" s="178"/>
      <c r="E41" s="138"/>
      <c r="F41" s="251">
        <f t="shared" si="0"/>
        <v>0</v>
      </c>
      <c r="G41" s="115">
        <f t="shared" si="1"/>
        <v>0</v>
      </c>
      <c r="H41" s="184">
        <v>0</v>
      </c>
      <c r="I41" s="254"/>
    </row>
    <row r="42" spans="3:9" x14ac:dyDescent="0.25">
      <c r="C42" s="114"/>
      <c r="D42" s="178"/>
      <c r="E42" s="138"/>
      <c r="F42" s="251">
        <f t="shared" si="0"/>
        <v>0</v>
      </c>
      <c r="G42" s="115">
        <f t="shared" si="1"/>
        <v>0</v>
      </c>
      <c r="H42" s="184">
        <v>0</v>
      </c>
      <c r="I42" s="254"/>
    </row>
    <row r="43" spans="3:9" x14ac:dyDescent="0.25">
      <c r="C43" s="114"/>
      <c r="D43" s="178"/>
      <c r="E43" s="138"/>
      <c r="F43" s="251">
        <f t="shared" si="0"/>
        <v>0</v>
      </c>
      <c r="G43" s="115">
        <f t="shared" si="1"/>
        <v>0</v>
      </c>
      <c r="H43" s="184">
        <v>0</v>
      </c>
      <c r="I43" s="254"/>
    </row>
    <row r="44" spans="3:9" x14ac:dyDescent="0.25">
      <c r="C44" s="114"/>
      <c r="D44" s="178"/>
      <c r="E44" s="138"/>
      <c r="F44" s="251">
        <f t="shared" si="0"/>
        <v>0</v>
      </c>
      <c r="G44" s="115">
        <f t="shared" si="1"/>
        <v>0</v>
      </c>
      <c r="H44" s="184">
        <v>0</v>
      </c>
      <c r="I44" s="254"/>
    </row>
    <row r="45" spans="3:9" x14ac:dyDescent="0.25">
      <c r="C45" s="114"/>
      <c r="D45" s="178"/>
      <c r="E45" s="138"/>
      <c r="F45" s="251">
        <f t="shared" si="0"/>
        <v>0</v>
      </c>
      <c r="G45" s="115">
        <f t="shared" si="1"/>
        <v>0</v>
      </c>
      <c r="H45" s="184">
        <v>0</v>
      </c>
      <c r="I45" s="254"/>
    </row>
    <row r="46" spans="3:9" x14ac:dyDescent="0.25">
      <c r="C46" s="114"/>
      <c r="D46" s="178"/>
      <c r="E46" s="138"/>
      <c r="F46" s="251">
        <f t="shared" si="0"/>
        <v>0</v>
      </c>
      <c r="G46" s="115">
        <f t="shared" si="1"/>
        <v>0</v>
      </c>
      <c r="H46" s="184">
        <v>0</v>
      </c>
      <c r="I46" s="254"/>
    </row>
    <row r="47" spans="3:9" x14ac:dyDescent="0.25">
      <c r="C47" s="114"/>
      <c r="D47" s="178"/>
      <c r="E47" s="138"/>
      <c r="F47" s="251">
        <f t="shared" si="0"/>
        <v>0</v>
      </c>
      <c r="G47" s="115">
        <f t="shared" si="1"/>
        <v>0</v>
      </c>
      <c r="H47" s="184">
        <v>0</v>
      </c>
      <c r="I47" s="254"/>
    </row>
    <row r="48" spans="3:9" x14ac:dyDescent="0.25">
      <c r="C48" s="114"/>
      <c r="D48" s="178"/>
      <c r="E48" s="138"/>
      <c r="F48" s="251">
        <f t="shared" si="0"/>
        <v>0</v>
      </c>
      <c r="G48" s="115">
        <f t="shared" si="1"/>
        <v>0</v>
      </c>
      <c r="H48" s="184">
        <v>0</v>
      </c>
      <c r="I48" s="254"/>
    </row>
    <row r="49" spans="3:9" x14ac:dyDescent="0.25">
      <c r="C49" s="114"/>
      <c r="D49" s="178"/>
      <c r="E49" s="138"/>
      <c r="F49" s="251">
        <f t="shared" si="0"/>
        <v>0</v>
      </c>
      <c r="G49" s="115">
        <f t="shared" si="1"/>
        <v>0</v>
      </c>
      <c r="H49" s="184">
        <v>0</v>
      </c>
      <c r="I49" s="254"/>
    </row>
    <row r="50" spans="3:9" x14ac:dyDescent="0.25">
      <c r="C50" s="114"/>
      <c r="D50" s="178"/>
      <c r="E50" s="138"/>
      <c r="F50" s="251">
        <f t="shared" si="0"/>
        <v>0</v>
      </c>
      <c r="G50" s="115">
        <f t="shared" si="1"/>
        <v>0</v>
      </c>
      <c r="H50" s="184">
        <v>0</v>
      </c>
      <c r="I50" s="254"/>
    </row>
    <row r="51" spans="3:9" x14ac:dyDescent="0.25">
      <c r="C51" s="114"/>
      <c r="D51" s="178"/>
      <c r="E51" s="138"/>
      <c r="F51" s="251">
        <f t="shared" si="0"/>
        <v>0</v>
      </c>
      <c r="G51" s="115">
        <f t="shared" si="1"/>
        <v>0</v>
      </c>
      <c r="H51" s="184">
        <v>0</v>
      </c>
      <c r="I51" s="254"/>
    </row>
    <row r="52" spans="3:9" x14ac:dyDescent="0.25">
      <c r="C52" s="114"/>
      <c r="D52" s="178"/>
      <c r="E52" s="138"/>
      <c r="F52" s="251">
        <f t="shared" si="0"/>
        <v>0</v>
      </c>
      <c r="G52" s="115">
        <f t="shared" si="1"/>
        <v>0</v>
      </c>
      <c r="H52" s="184">
        <v>0</v>
      </c>
      <c r="I52" s="254"/>
    </row>
    <row r="53" spans="3:9" x14ac:dyDescent="0.25">
      <c r="C53" s="114"/>
      <c r="D53" s="178"/>
      <c r="E53" s="138"/>
      <c r="F53" s="251">
        <f t="shared" si="0"/>
        <v>0</v>
      </c>
      <c r="G53" s="115">
        <f t="shared" si="1"/>
        <v>0</v>
      </c>
      <c r="H53" s="184">
        <v>0</v>
      </c>
      <c r="I53" s="254"/>
    </row>
    <row r="54" spans="3:9" x14ac:dyDescent="0.25">
      <c r="C54" s="114"/>
      <c r="D54" s="178"/>
      <c r="E54" s="138"/>
      <c r="F54" s="251">
        <f t="shared" si="0"/>
        <v>0</v>
      </c>
      <c r="G54" s="115">
        <f t="shared" si="1"/>
        <v>0</v>
      </c>
      <c r="H54" s="184">
        <v>0</v>
      </c>
      <c r="I54" s="254"/>
    </row>
    <row r="55" spans="3:9" x14ac:dyDescent="0.25">
      <c r="C55" s="114"/>
      <c r="D55" s="178"/>
      <c r="E55" s="138"/>
      <c r="F55" s="251">
        <f t="shared" si="0"/>
        <v>0</v>
      </c>
      <c r="G55" s="115">
        <f t="shared" si="1"/>
        <v>0</v>
      </c>
      <c r="H55" s="184">
        <v>0</v>
      </c>
      <c r="I55" s="254"/>
    </row>
    <row r="56" spans="3:9" x14ac:dyDescent="0.25">
      <c r="C56" s="114"/>
      <c r="D56" s="178"/>
      <c r="E56" s="138"/>
      <c r="F56" s="251">
        <f t="shared" si="0"/>
        <v>0</v>
      </c>
      <c r="G56" s="115">
        <f t="shared" si="1"/>
        <v>0</v>
      </c>
      <c r="H56" s="184">
        <v>0</v>
      </c>
      <c r="I56" s="254"/>
    </row>
    <row r="57" spans="3:9" x14ac:dyDescent="0.25">
      <c r="C57" s="114"/>
      <c r="D57" s="178"/>
      <c r="E57" s="138"/>
      <c r="F57" s="251">
        <f t="shared" si="0"/>
        <v>0</v>
      </c>
      <c r="G57" s="115">
        <f t="shared" si="1"/>
        <v>0</v>
      </c>
      <c r="H57" s="184">
        <v>0</v>
      </c>
      <c r="I57" s="254"/>
    </row>
    <row r="58" spans="3:9" x14ac:dyDescent="0.25">
      <c r="C58" s="114"/>
      <c r="D58" s="178"/>
      <c r="E58" s="138"/>
      <c r="F58" s="251">
        <f t="shared" si="0"/>
        <v>0</v>
      </c>
      <c r="G58" s="115">
        <f t="shared" si="1"/>
        <v>0</v>
      </c>
      <c r="H58" s="184">
        <v>0</v>
      </c>
      <c r="I58" s="254"/>
    </row>
    <row r="59" spans="3:9" x14ac:dyDescent="0.25">
      <c r="C59" s="114"/>
      <c r="D59" s="178"/>
      <c r="E59" s="138"/>
      <c r="F59" s="251">
        <f t="shared" si="0"/>
        <v>0</v>
      </c>
      <c r="G59" s="115">
        <f t="shared" si="1"/>
        <v>0</v>
      </c>
      <c r="H59" s="184">
        <v>0</v>
      </c>
      <c r="I59" s="254"/>
    </row>
    <row r="60" spans="3:9" x14ac:dyDescent="0.25">
      <c r="C60" s="114"/>
      <c r="D60" s="178"/>
      <c r="E60" s="138"/>
      <c r="F60" s="251">
        <f t="shared" si="0"/>
        <v>0</v>
      </c>
      <c r="G60" s="115">
        <f t="shared" si="1"/>
        <v>0</v>
      </c>
      <c r="H60" s="184">
        <v>0</v>
      </c>
      <c r="I60" s="254"/>
    </row>
    <row r="61" spans="3:9" x14ac:dyDescent="0.25">
      <c r="C61" s="114"/>
      <c r="D61" s="178"/>
      <c r="E61" s="138"/>
      <c r="F61" s="251">
        <f t="shared" si="0"/>
        <v>0</v>
      </c>
      <c r="G61" s="115">
        <f t="shared" si="1"/>
        <v>0</v>
      </c>
      <c r="H61" s="184">
        <v>0</v>
      </c>
      <c r="I61" s="254"/>
    </row>
    <row r="62" spans="3:9" x14ac:dyDescent="0.25">
      <c r="C62" s="114"/>
      <c r="D62" s="178"/>
      <c r="E62" s="138"/>
      <c r="F62" s="251">
        <f t="shared" si="0"/>
        <v>0</v>
      </c>
      <c r="G62" s="115">
        <f t="shared" si="1"/>
        <v>0</v>
      </c>
      <c r="H62" s="184">
        <v>0</v>
      </c>
      <c r="I62" s="254"/>
    </row>
    <row r="63" spans="3:9" x14ac:dyDescent="0.25">
      <c r="C63" s="114"/>
      <c r="D63" s="178"/>
      <c r="E63" s="138"/>
      <c r="F63" s="251">
        <f t="shared" si="0"/>
        <v>0</v>
      </c>
      <c r="G63" s="115">
        <f t="shared" si="1"/>
        <v>0</v>
      </c>
      <c r="H63" s="184">
        <v>0</v>
      </c>
      <c r="I63" s="254"/>
    </row>
    <row r="64" spans="3:9" x14ac:dyDescent="0.25">
      <c r="C64" s="114"/>
      <c r="D64" s="178"/>
      <c r="E64" s="138"/>
      <c r="F64" s="251">
        <f t="shared" si="0"/>
        <v>0</v>
      </c>
      <c r="G64" s="115">
        <f t="shared" si="1"/>
        <v>0</v>
      </c>
      <c r="H64" s="184">
        <v>0</v>
      </c>
      <c r="I64" s="254"/>
    </row>
    <row r="65" spans="3:9" x14ac:dyDescent="0.25">
      <c r="C65" s="114"/>
      <c r="D65" s="178"/>
      <c r="E65" s="138"/>
      <c r="F65" s="251">
        <f t="shared" si="0"/>
        <v>0</v>
      </c>
      <c r="G65" s="115">
        <f t="shared" si="1"/>
        <v>0</v>
      </c>
      <c r="H65" s="184">
        <v>0</v>
      </c>
      <c r="I65" s="254"/>
    </row>
    <row r="66" spans="3:9" x14ac:dyDescent="0.25">
      <c r="C66" s="114"/>
      <c r="D66" s="178"/>
      <c r="E66" s="138"/>
      <c r="F66" s="251">
        <f t="shared" si="0"/>
        <v>0</v>
      </c>
      <c r="G66" s="115">
        <f t="shared" si="1"/>
        <v>0</v>
      </c>
      <c r="H66" s="184">
        <v>0</v>
      </c>
      <c r="I66" s="254"/>
    </row>
    <row r="67" spans="3:9" x14ac:dyDescent="0.25">
      <c r="C67" s="114"/>
      <c r="D67" s="178"/>
      <c r="E67" s="138"/>
      <c r="F67" s="251">
        <f t="shared" si="0"/>
        <v>0</v>
      </c>
      <c r="G67" s="115">
        <f t="shared" si="1"/>
        <v>0</v>
      </c>
      <c r="H67" s="184">
        <v>0</v>
      </c>
      <c r="I67" s="254"/>
    </row>
    <row r="68" spans="3:9" x14ac:dyDescent="0.25">
      <c r="C68" s="114"/>
      <c r="D68" s="178"/>
      <c r="E68" s="138"/>
      <c r="F68" s="251">
        <f t="shared" si="0"/>
        <v>0</v>
      </c>
      <c r="G68" s="115">
        <f t="shared" si="1"/>
        <v>0</v>
      </c>
      <c r="H68" s="184">
        <v>0</v>
      </c>
      <c r="I68" s="254"/>
    </row>
    <row r="69" spans="3:9" x14ac:dyDescent="0.25">
      <c r="C69" s="114"/>
      <c r="D69" s="178"/>
      <c r="E69" s="138"/>
      <c r="F69" s="251">
        <f t="shared" si="0"/>
        <v>0</v>
      </c>
      <c r="G69" s="115">
        <f t="shared" si="1"/>
        <v>0</v>
      </c>
      <c r="H69" s="184">
        <v>0</v>
      </c>
      <c r="I69" s="254"/>
    </row>
    <row r="70" spans="3:9" x14ac:dyDescent="0.25">
      <c r="C70" s="114"/>
      <c r="D70" s="178"/>
      <c r="E70" s="138"/>
      <c r="F70" s="251">
        <f t="shared" si="0"/>
        <v>0</v>
      </c>
      <c r="G70" s="115">
        <f t="shared" si="1"/>
        <v>0</v>
      </c>
      <c r="H70" s="184">
        <v>0</v>
      </c>
      <c r="I70" s="254"/>
    </row>
    <row r="71" spans="3:9" x14ac:dyDescent="0.25">
      <c r="C71" s="114"/>
      <c r="D71" s="178"/>
      <c r="E71" s="138"/>
      <c r="F71" s="251">
        <f t="shared" si="0"/>
        <v>0</v>
      </c>
      <c r="G71" s="115">
        <f t="shared" si="1"/>
        <v>0</v>
      </c>
      <c r="H71" s="184">
        <v>0</v>
      </c>
      <c r="I71" s="254"/>
    </row>
    <row r="72" spans="3:9" x14ac:dyDescent="0.25">
      <c r="C72" s="114"/>
      <c r="D72" s="178"/>
      <c r="E72" s="138"/>
      <c r="F72" s="251">
        <f t="shared" si="0"/>
        <v>0</v>
      </c>
      <c r="G72" s="115">
        <f t="shared" si="1"/>
        <v>0</v>
      </c>
      <c r="H72" s="184">
        <v>0</v>
      </c>
      <c r="I72" s="254"/>
    </row>
    <row r="73" spans="3:9" x14ac:dyDescent="0.25">
      <c r="C73" s="114"/>
      <c r="D73" s="178"/>
      <c r="E73" s="138"/>
      <c r="F73" s="251">
        <f t="shared" si="0"/>
        <v>0</v>
      </c>
      <c r="G73" s="115">
        <f t="shared" si="1"/>
        <v>0</v>
      </c>
      <c r="H73" s="184">
        <v>0</v>
      </c>
      <c r="I73" s="254"/>
    </row>
    <row r="74" spans="3:9" x14ac:dyDescent="0.25">
      <c r="C74" s="114"/>
      <c r="D74" s="178"/>
      <c r="E74" s="138"/>
      <c r="F74" s="251">
        <f t="shared" ref="F74:F96" si="2">E74*300</f>
        <v>0</v>
      </c>
      <c r="G74" s="115">
        <f t="shared" ref="G74:G96" si="3">F74</f>
        <v>0</v>
      </c>
      <c r="H74" s="184">
        <v>0</v>
      </c>
      <c r="I74" s="254"/>
    </row>
    <row r="75" spans="3:9" x14ac:dyDescent="0.25">
      <c r="C75" s="114"/>
      <c r="D75" s="178"/>
      <c r="E75" s="138"/>
      <c r="F75" s="251">
        <f t="shared" si="2"/>
        <v>0</v>
      </c>
      <c r="G75" s="115">
        <f t="shared" si="3"/>
        <v>0</v>
      </c>
      <c r="H75" s="184">
        <v>0</v>
      </c>
      <c r="I75" s="254"/>
    </row>
    <row r="76" spans="3:9" x14ac:dyDescent="0.25">
      <c r="C76" s="114"/>
      <c r="D76" s="178"/>
      <c r="E76" s="138"/>
      <c r="F76" s="251">
        <f t="shared" si="2"/>
        <v>0</v>
      </c>
      <c r="G76" s="115">
        <f t="shared" si="3"/>
        <v>0</v>
      </c>
      <c r="H76" s="184">
        <v>0</v>
      </c>
      <c r="I76" s="254"/>
    </row>
    <row r="77" spans="3:9" x14ac:dyDescent="0.25">
      <c r="C77" s="114"/>
      <c r="D77" s="178"/>
      <c r="E77" s="138"/>
      <c r="F77" s="251">
        <f t="shared" si="2"/>
        <v>0</v>
      </c>
      <c r="G77" s="115">
        <f t="shared" si="3"/>
        <v>0</v>
      </c>
      <c r="H77" s="184">
        <v>0</v>
      </c>
      <c r="I77" s="254"/>
    </row>
    <row r="78" spans="3:9" x14ac:dyDescent="0.25">
      <c r="C78" s="114"/>
      <c r="D78" s="178"/>
      <c r="E78" s="138"/>
      <c r="F78" s="251">
        <f t="shared" si="2"/>
        <v>0</v>
      </c>
      <c r="G78" s="115">
        <f t="shared" si="3"/>
        <v>0</v>
      </c>
      <c r="H78" s="184">
        <v>0</v>
      </c>
      <c r="I78" s="254"/>
    </row>
    <row r="79" spans="3:9" x14ac:dyDescent="0.25">
      <c r="C79" s="114"/>
      <c r="D79" s="178"/>
      <c r="E79" s="138"/>
      <c r="F79" s="251">
        <f t="shared" si="2"/>
        <v>0</v>
      </c>
      <c r="G79" s="115">
        <f t="shared" si="3"/>
        <v>0</v>
      </c>
      <c r="H79" s="184">
        <v>0</v>
      </c>
      <c r="I79" s="254"/>
    </row>
    <row r="80" spans="3:9" x14ac:dyDescent="0.25">
      <c r="C80" s="114"/>
      <c r="D80" s="178"/>
      <c r="E80" s="138"/>
      <c r="F80" s="251">
        <f t="shared" si="2"/>
        <v>0</v>
      </c>
      <c r="G80" s="115">
        <f t="shared" si="3"/>
        <v>0</v>
      </c>
      <c r="H80" s="184">
        <v>0</v>
      </c>
      <c r="I80" s="254"/>
    </row>
    <row r="81" spans="3:9" x14ac:dyDescent="0.25">
      <c r="C81" s="114"/>
      <c r="D81" s="178"/>
      <c r="E81" s="138"/>
      <c r="F81" s="251">
        <f t="shared" si="2"/>
        <v>0</v>
      </c>
      <c r="G81" s="115">
        <f t="shared" si="3"/>
        <v>0</v>
      </c>
      <c r="H81" s="184">
        <v>0</v>
      </c>
      <c r="I81" s="254"/>
    </row>
    <row r="82" spans="3:9" x14ac:dyDescent="0.25">
      <c r="C82" s="114"/>
      <c r="D82" s="178"/>
      <c r="E82" s="138"/>
      <c r="F82" s="251">
        <f t="shared" si="2"/>
        <v>0</v>
      </c>
      <c r="G82" s="115">
        <f t="shared" si="3"/>
        <v>0</v>
      </c>
      <c r="H82" s="184">
        <v>0</v>
      </c>
      <c r="I82" s="254"/>
    </row>
    <row r="83" spans="3:9" x14ac:dyDescent="0.25">
      <c r="C83" s="114"/>
      <c r="D83" s="178"/>
      <c r="E83" s="138"/>
      <c r="F83" s="251">
        <f t="shared" si="2"/>
        <v>0</v>
      </c>
      <c r="G83" s="115">
        <f t="shared" si="3"/>
        <v>0</v>
      </c>
      <c r="H83" s="184">
        <v>0</v>
      </c>
      <c r="I83" s="254"/>
    </row>
    <row r="84" spans="3:9" x14ac:dyDescent="0.25">
      <c r="C84" s="114"/>
      <c r="D84" s="178"/>
      <c r="E84" s="138"/>
      <c r="F84" s="251">
        <f t="shared" si="2"/>
        <v>0</v>
      </c>
      <c r="G84" s="115">
        <f t="shared" si="3"/>
        <v>0</v>
      </c>
      <c r="H84" s="184">
        <v>0</v>
      </c>
      <c r="I84" s="254"/>
    </row>
    <row r="85" spans="3:9" x14ac:dyDescent="0.25">
      <c r="C85" s="114"/>
      <c r="D85" s="178"/>
      <c r="E85" s="138"/>
      <c r="F85" s="251">
        <f t="shared" si="2"/>
        <v>0</v>
      </c>
      <c r="G85" s="115">
        <f t="shared" si="3"/>
        <v>0</v>
      </c>
      <c r="H85" s="184">
        <v>0</v>
      </c>
      <c r="I85" s="254"/>
    </row>
    <row r="86" spans="3:9" x14ac:dyDescent="0.25">
      <c r="C86" s="114"/>
      <c r="D86" s="178"/>
      <c r="E86" s="138"/>
      <c r="F86" s="251">
        <f t="shared" si="2"/>
        <v>0</v>
      </c>
      <c r="G86" s="115">
        <f t="shared" si="3"/>
        <v>0</v>
      </c>
      <c r="H86" s="184">
        <v>0</v>
      </c>
      <c r="I86" s="254"/>
    </row>
    <row r="87" spans="3:9" x14ac:dyDescent="0.25">
      <c r="C87" s="114"/>
      <c r="D87" s="178"/>
      <c r="E87" s="138"/>
      <c r="F87" s="251">
        <f t="shared" si="2"/>
        <v>0</v>
      </c>
      <c r="G87" s="115">
        <f t="shared" si="3"/>
        <v>0</v>
      </c>
      <c r="H87" s="184">
        <v>0</v>
      </c>
      <c r="I87" s="254"/>
    </row>
    <row r="88" spans="3:9" x14ac:dyDescent="0.25">
      <c r="C88" s="114"/>
      <c r="D88" s="178"/>
      <c r="E88" s="138"/>
      <c r="F88" s="251">
        <f t="shared" si="2"/>
        <v>0</v>
      </c>
      <c r="G88" s="115">
        <f t="shared" si="3"/>
        <v>0</v>
      </c>
      <c r="H88" s="184">
        <v>0</v>
      </c>
      <c r="I88" s="254"/>
    </row>
    <row r="89" spans="3:9" x14ac:dyDescent="0.25">
      <c r="C89" s="114"/>
      <c r="D89" s="178"/>
      <c r="E89" s="138"/>
      <c r="F89" s="251">
        <f t="shared" si="2"/>
        <v>0</v>
      </c>
      <c r="G89" s="115">
        <f t="shared" si="3"/>
        <v>0</v>
      </c>
      <c r="H89" s="184">
        <v>0</v>
      </c>
      <c r="I89" s="254"/>
    </row>
    <row r="90" spans="3:9" x14ac:dyDescent="0.25">
      <c r="C90" s="114"/>
      <c r="D90" s="178"/>
      <c r="E90" s="138"/>
      <c r="F90" s="251">
        <f t="shared" si="2"/>
        <v>0</v>
      </c>
      <c r="G90" s="115">
        <f t="shared" si="3"/>
        <v>0</v>
      </c>
      <c r="H90" s="184">
        <v>0</v>
      </c>
      <c r="I90" s="254"/>
    </row>
    <row r="91" spans="3:9" x14ac:dyDescent="0.25">
      <c r="C91" s="114"/>
      <c r="D91" s="178"/>
      <c r="E91" s="138"/>
      <c r="F91" s="251">
        <f t="shared" si="2"/>
        <v>0</v>
      </c>
      <c r="G91" s="115">
        <f t="shared" si="3"/>
        <v>0</v>
      </c>
      <c r="H91" s="184">
        <v>0</v>
      </c>
      <c r="I91" s="254"/>
    </row>
    <row r="92" spans="3:9" x14ac:dyDescent="0.25">
      <c r="C92" s="114"/>
      <c r="D92" s="178"/>
      <c r="E92" s="138"/>
      <c r="F92" s="251">
        <f t="shared" si="2"/>
        <v>0</v>
      </c>
      <c r="G92" s="115">
        <f t="shared" si="3"/>
        <v>0</v>
      </c>
      <c r="H92" s="184">
        <v>0</v>
      </c>
      <c r="I92" s="254"/>
    </row>
    <row r="93" spans="3:9" x14ac:dyDescent="0.25">
      <c r="C93" s="114"/>
      <c r="D93" s="178"/>
      <c r="E93" s="138"/>
      <c r="F93" s="251">
        <f t="shared" si="2"/>
        <v>0</v>
      </c>
      <c r="G93" s="115">
        <f t="shared" si="3"/>
        <v>0</v>
      </c>
      <c r="H93" s="184">
        <v>0</v>
      </c>
      <c r="I93" s="254"/>
    </row>
    <row r="94" spans="3:9" x14ac:dyDescent="0.25">
      <c r="C94" s="114"/>
      <c r="D94" s="178"/>
      <c r="E94" s="138"/>
      <c r="F94" s="251">
        <f t="shared" si="2"/>
        <v>0</v>
      </c>
      <c r="G94" s="115">
        <f t="shared" si="3"/>
        <v>0</v>
      </c>
      <c r="H94" s="184">
        <v>0</v>
      </c>
      <c r="I94" s="254"/>
    </row>
    <row r="95" spans="3:9" x14ac:dyDescent="0.25">
      <c r="C95" s="114"/>
      <c r="D95" s="178"/>
      <c r="E95" s="138"/>
      <c r="F95" s="251">
        <f t="shared" si="2"/>
        <v>0</v>
      </c>
      <c r="G95" s="115">
        <f t="shared" si="3"/>
        <v>0</v>
      </c>
      <c r="H95" s="184">
        <v>0</v>
      </c>
      <c r="I95" s="254"/>
    </row>
    <row r="96" spans="3:9" ht="13.8" thickBot="1" x14ac:dyDescent="0.3">
      <c r="C96" s="114"/>
      <c r="D96" s="179"/>
      <c r="E96" s="247"/>
      <c r="F96" s="252">
        <f t="shared" si="2"/>
        <v>0</v>
      </c>
      <c r="G96" s="115">
        <f t="shared" si="3"/>
        <v>0</v>
      </c>
      <c r="H96" s="184">
        <v>0</v>
      </c>
      <c r="I96" s="255"/>
    </row>
    <row r="97" spans="4:8" ht="13.8" customHeight="1" x14ac:dyDescent="0.25">
      <c r="D97" s="173"/>
      <c r="E97" s="173"/>
      <c r="F97" s="173"/>
      <c r="G97" s="95"/>
      <c r="H97" s="95"/>
    </row>
    <row r="98" spans="4:8" ht="13.8" customHeight="1" x14ac:dyDescent="0.25">
      <c r="D98" s="95"/>
      <c r="E98" s="95"/>
      <c r="F98" s="95"/>
      <c r="G98" s="95"/>
      <c r="H98" s="95"/>
    </row>
    <row r="99" spans="4:8" ht="13.8" customHeight="1" x14ac:dyDescent="0.25">
      <c r="D99" s="95"/>
      <c r="E99" s="95"/>
      <c r="F99" s="95"/>
      <c r="G99" s="95"/>
      <c r="H99" s="95"/>
    </row>
    <row r="100" spans="4:8" ht="13.8" customHeight="1" x14ac:dyDescent="0.25">
      <c r="D100" s="95"/>
      <c r="E100" s="95"/>
      <c r="F100" s="95"/>
      <c r="G100" s="95"/>
      <c r="H100" s="95"/>
    </row>
    <row r="101" spans="4:8" ht="13.8" customHeight="1" x14ac:dyDescent="0.25">
      <c r="D101" s="95"/>
      <c r="E101" s="95"/>
      <c r="F101" s="95"/>
      <c r="G101" s="95"/>
      <c r="H101" s="95"/>
    </row>
    <row r="102" spans="4:8" ht="13.8" customHeight="1" x14ac:dyDescent="0.25">
      <c r="D102" s="95"/>
      <c r="E102" s="95"/>
      <c r="F102" s="95"/>
      <c r="G102" s="95"/>
      <c r="H102" s="95"/>
    </row>
    <row r="103" spans="4:8" ht="13.8" customHeight="1" x14ac:dyDescent="0.25">
      <c r="D103" s="95"/>
      <c r="E103" s="95"/>
      <c r="F103" s="95"/>
      <c r="G103" s="95"/>
      <c r="H103" s="95"/>
    </row>
    <row r="104" spans="4:8" ht="13.8" customHeight="1" x14ac:dyDescent="0.25">
      <c r="D104" s="95"/>
      <c r="E104" s="95"/>
      <c r="F104" s="95"/>
      <c r="G104" s="95"/>
      <c r="H104" s="95"/>
    </row>
    <row r="105" spans="4:8" ht="13.8" customHeight="1" x14ac:dyDescent="0.25">
      <c r="D105" s="95"/>
      <c r="E105" s="95"/>
      <c r="F105" s="95"/>
      <c r="G105" s="95"/>
      <c r="H105" s="95"/>
    </row>
    <row r="106" spans="4:8" ht="13.8" customHeight="1" x14ac:dyDescent="0.25">
      <c r="D106" s="95"/>
      <c r="E106" s="95"/>
      <c r="F106" s="95"/>
      <c r="G106" s="95"/>
      <c r="H106" s="95"/>
    </row>
    <row r="107" spans="4:8" ht="13.8" customHeight="1" x14ac:dyDescent="0.25">
      <c r="D107" s="95"/>
      <c r="E107" s="95"/>
      <c r="F107" s="95"/>
      <c r="G107" s="95"/>
      <c r="H107" s="95"/>
    </row>
    <row r="108" spans="4:8" ht="13.8" customHeight="1" x14ac:dyDescent="0.25">
      <c r="D108" s="95"/>
      <c r="E108" s="95"/>
      <c r="F108" s="95"/>
      <c r="G108" s="95"/>
      <c r="H108" s="95"/>
    </row>
    <row r="109" spans="4:8" ht="13.8" customHeight="1" x14ac:dyDescent="0.25">
      <c r="D109" s="95"/>
      <c r="E109" s="95"/>
      <c r="F109" s="95"/>
      <c r="G109" s="95"/>
      <c r="H109" s="95"/>
    </row>
    <row r="110" spans="4:8" ht="13.8" customHeight="1" x14ac:dyDescent="0.25">
      <c r="D110" s="95"/>
      <c r="E110" s="95"/>
      <c r="F110" s="95"/>
      <c r="G110" s="95"/>
      <c r="H110" s="95"/>
    </row>
    <row r="111" spans="4:8" ht="13.8" customHeight="1" x14ac:dyDescent="0.25">
      <c r="D111" s="95"/>
      <c r="E111" s="95"/>
      <c r="F111" s="95"/>
      <c r="G111" s="95"/>
      <c r="H111" s="95"/>
    </row>
    <row r="112" spans="4:8" ht="13.8" customHeight="1" x14ac:dyDescent="0.25">
      <c r="D112" s="95"/>
      <c r="E112" s="95"/>
      <c r="F112" s="95"/>
      <c r="G112" s="95"/>
      <c r="H112" s="95"/>
    </row>
    <row r="113" spans="4:8" ht="13.8" customHeight="1" x14ac:dyDescent="0.25">
      <c r="D113" s="95"/>
      <c r="E113" s="95"/>
      <c r="F113" s="95"/>
      <c r="G113" s="95"/>
      <c r="H113" s="95"/>
    </row>
  </sheetData>
  <sheetProtection algorithmName="SHA-512" hashValue="MA72iFW4xbH45Y23yHMYpDU194oOc1XfZjxCtTu27GubP+vx4U1jwkF3N+wUHQwxSyC7ZbaNsbAbgWjO8qbd/A==" saltValue="IBaXZ7/5kSfqvwQZLpfZaQ==" spinCount="100000" sheet="1" objects="1" scenarios="1"/>
  <mergeCells count="2">
    <mergeCell ref="D2:H2"/>
    <mergeCell ref="D4:H4"/>
  </mergeCells>
  <conditionalFormatting sqref="E12">
    <cfRule type="expression" dxfId="3" priority="3">
      <formula>siinm($E$12&lt;&gt;"",Verdader,FALSE)</formula>
    </cfRule>
  </conditionalFormatting>
  <conditionalFormatting sqref="E9:E96">
    <cfRule type="expression" dxfId="2" priority="2">
      <formula>IF(AND(E9&lt;&gt;0,#REF!=""),TRUE,FALSE)</formula>
    </cfRule>
  </conditionalFormatting>
  <hyperlinks>
    <hyperlink ref="K4" location="Videoconferència!D9" display="è"/>
    <hyperlink ref="B4" location="'macOS, IOS'!D9" display="ç"/>
  </hyperlink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Llistes!$D$34:$D$47</xm:f>
          </x14:formula1>
          <xm:sqref>D9:D96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zoomScaleNormal="100" workbookViewId="0">
      <selection activeCell="D9" sqref="D9"/>
    </sheetView>
  </sheetViews>
  <sheetFormatPr baseColWidth="10" defaultColWidth="9.109375" defaultRowHeight="13.2" x14ac:dyDescent="0.25"/>
  <cols>
    <col min="1" max="1" width="1.33203125" style="95" customWidth="1"/>
    <col min="2" max="2" width="6.88671875" style="95" customWidth="1"/>
    <col min="3" max="3" width="1" style="95" customWidth="1"/>
    <col min="4" max="4" width="21.5546875" style="64" customWidth="1"/>
    <col min="5" max="5" width="33.109375" style="45" customWidth="1"/>
    <col min="6" max="6" width="37" style="46" customWidth="1"/>
    <col min="7" max="7" width="10.33203125" style="44" customWidth="1"/>
    <col min="8" max="8" width="13.88671875" style="44" customWidth="1"/>
    <col min="9" max="9" width="13.33203125" style="44" hidden="1" customWidth="1"/>
    <col min="10" max="10" width="13.6640625" style="44" hidden="1" customWidth="1"/>
    <col min="11" max="11" width="46.44140625" style="44" customWidth="1"/>
    <col min="12" max="12" width="1.33203125" style="95" customWidth="1"/>
    <col min="13" max="13" width="7.33203125" style="95" customWidth="1"/>
    <col min="14" max="14" width="1.33203125" style="95" customWidth="1"/>
    <col min="15" max="16" width="7.109375" style="44" hidden="1" customWidth="1"/>
    <col min="17" max="18" width="7.88671875" style="95" hidden="1" customWidth="1"/>
    <col min="19" max="35" width="7.88671875" style="95" customWidth="1"/>
    <col min="36" max="16384" width="9.109375" style="39"/>
  </cols>
  <sheetData>
    <row r="1" spans="1:35" ht="4.2" customHeight="1" x14ac:dyDescent="0.25">
      <c r="O1" s="95"/>
      <c r="P1" s="95"/>
    </row>
    <row r="2" spans="1:35" ht="19.95" customHeight="1" x14ac:dyDescent="0.25">
      <c r="D2" s="279" t="s">
        <v>185</v>
      </c>
      <c r="E2" s="279"/>
      <c r="F2" s="279"/>
      <c r="G2" s="298"/>
      <c r="H2" s="298"/>
      <c r="I2" s="298"/>
      <c r="J2" s="298"/>
      <c r="K2" s="243"/>
      <c r="O2" s="95"/>
      <c r="P2" s="95"/>
    </row>
    <row r="3" spans="1:35" ht="10.8" customHeight="1" x14ac:dyDescent="0.25">
      <c r="B3" s="170" t="s">
        <v>177</v>
      </c>
      <c r="D3" s="65"/>
      <c r="E3" s="39"/>
      <c r="F3" s="44"/>
      <c r="J3" s="39"/>
      <c r="K3" s="39"/>
      <c r="M3" s="170" t="s">
        <v>4</v>
      </c>
      <c r="O3" s="95"/>
      <c r="P3" s="95"/>
    </row>
    <row r="4" spans="1:35" s="44" customFormat="1" ht="27.6" customHeight="1" thickBot="1" x14ac:dyDescent="0.3">
      <c r="A4" s="171"/>
      <c r="B4" s="172" t="s">
        <v>76</v>
      </c>
      <c r="C4" s="168"/>
      <c r="D4" s="278" t="str">
        <f>IF(Unitat!E8="","Especifiqueu la unitat a la pestanya d'unitats",Unitat!E8)</f>
        <v>Especifiqueu la unitat a la pestanya d'unitats</v>
      </c>
      <c r="E4" s="278"/>
      <c r="F4" s="278"/>
      <c r="G4" s="278"/>
      <c r="H4" s="278"/>
      <c r="I4" s="278"/>
      <c r="J4" s="278"/>
      <c r="K4" s="242"/>
      <c r="L4" s="171"/>
      <c r="M4" s="172" t="s">
        <v>75</v>
      </c>
      <c r="N4" s="168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</row>
    <row r="5" spans="1:35" s="44" customFormat="1" ht="45" customHeight="1" thickTop="1" thickBot="1" x14ac:dyDescent="0.3">
      <c r="A5" s="100"/>
      <c r="C5" s="100"/>
      <c r="D5" s="167" t="s">
        <v>101</v>
      </c>
      <c r="E5" s="63" t="s">
        <v>186</v>
      </c>
      <c r="F5" s="63" t="s">
        <v>187</v>
      </c>
      <c r="G5" s="63" t="s">
        <v>212</v>
      </c>
      <c r="H5" s="63" t="s">
        <v>100</v>
      </c>
      <c r="I5" s="63" t="s">
        <v>97</v>
      </c>
      <c r="J5" s="63" t="s">
        <v>98</v>
      </c>
      <c r="K5" s="245" t="s">
        <v>227</v>
      </c>
      <c r="L5" s="100"/>
      <c r="N5" s="100"/>
      <c r="O5" s="151" t="s">
        <v>210</v>
      </c>
      <c r="P5" s="151" t="s">
        <v>211</v>
      </c>
      <c r="Q5" s="151" t="s">
        <v>213</v>
      </c>
      <c r="R5" s="151" t="s">
        <v>214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35" ht="5.4" customHeight="1" thickTop="1" x14ac:dyDescent="0.25">
      <c r="D6" s="95"/>
      <c r="E6" s="95"/>
      <c r="F6" s="95"/>
      <c r="G6" s="95"/>
      <c r="H6" s="95"/>
      <c r="I6" s="95"/>
      <c r="J6" s="95"/>
      <c r="O6" s="95"/>
      <c r="P6" s="95"/>
    </row>
    <row r="7" spans="1:35" s="49" customFormat="1" ht="19.95" customHeight="1" x14ac:dyDescent="0.25">
      <c r="A7" s="106"/>
      <c r="B7" s="106"/>
      <c r="C7" s="106"/>
      <c r="D7" s="95"/>
      <c r="E7" s="95"/>
      <c r="F7" s="95"/>
      <c r="G7" s="203">
        <f>R7</f>
        <v>0</v>
      </c>
      <c r="H7" s="108">
        <f>SUM(H9:H96)</f>
        <v>0</v>
      </c>
      <c r="I7" s="32">
        <f>SUM(I9:I96)</f>
        <v>0</v>
      </c>
      <c r="J7" s="79">
        <f>SUM(J9:J96)</f>
        <v>0</v>
      </c>
      <c r="K7" s="95"/>
      <c r="L7" s="106"/>
      <c r="M7" s="106"/>
      <c r="N7" s="106"/>
      <c r="O7" s="199">
        <f>SUM(O9:O96)</f>
        <v>0</v>
      </c>
      <c r="P7" s="199">
        <f>SUM(P9:P96)</f>
        <v>0</v>
      </c>
      <c r="Q7" s="199">
        <f>SUM(Q9:Q96)</f>
        <v>0</v>
      </c>
      <c r="R7" s="199">
        <f>SUM(R9:R96)</f>
        <v>0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</row>
    <row r="8" spans="1:35" ht="7.95" customHeight="1" thickBot="1" x14ac:dyDescent="0.3">
      <c r="D8" s="169"/>
      <c r="E8" s="169"/>
      <c r="F8" s="169"/>
      <c r="G8" s="169"/>
      <c r="H8" s="169"/>
      <c r="I8" s="95"/>
      <c r="J8" s="95"/>
      <c r="O8" s="95"/>
      <c r="P8" s="95"/>
    </row>
    <row r="9" spans="1:35" ht="15.6" customHeight="1" x14ac:dyDescent="0.25">
      <c r="C9" s="114"/>
      <c r="D9" s="174"/>
      <c r="E9" s="175"/>
      <c r="F9" s="176"/>
      <c r="G9" s="246"/>
      <c r="H9" s="250">
        <f t="shared" ref="H9:H40" si="0">G9*(O9*40+P9*50)</f>
        <v>0</v>
      </c>
      <c r="I9" s="115">
        <f>R9*90</f>
        <v>0</v>
      </c>
      <c r="J9" s="184">
        <v>0</v>
      </c>
      <c r="K9" s="264"/>
      <c r="O9" s="163">
        <f t="shared" ref="O9:O40" si="1">IF(AND(E9="[*] Webcam recomanada ",G9&gt;0),1,0)</f>
        <v>0</v>
      </c>
      <c r="P9" s="163">
        <f t="shared" ref="P9:P40" si="2">IF(AND(F9="[*] Auriculars recomanats",G9&gt;0),1,0)</f>
        <v>0</v>
      </c>
      <c r="Q9" s="201">
        <f>IF(O9+P9&gt;0,1,0)</f>
        <v>0</v>
      </c>
      <c r="R9" s="201">
        <f t="shared" ref="R9:R40" si="3">G9*Q9</f>
        <v>0</v>
      </c>
    </row>
    <row r="10" spans="1:35" ht="15.6" customHeight="1" x14ac:dyDescent="0.25">
      <c r="C10" s="114"/>
      <c r="D10" s="178"/>
      <c r="E10" s="34"/>
      <c r="F10" s="166"/>
      <c r="G10" s="138"/>
      <c r="H10" s="251">
        <f t="shared" si="0"/>
        <v>0</v>
      </c>
      <c r="I10" s="115">
        <f t="shared" ref="I10:I73" si="4">R10*90</f>
        <v>0</v>
      </c>
      <c r="J10" s="184">
        <v>0</v>
      </c>
      <c r="K10" s="254"/>
      <c r="O10" s="163">
        <f t="shared" si="1"/>
        <v>0</v>
      </c>
      <c r="P10" s="163">
        <f t="shared" si="2"/>
        <v>0</v>
      </c>
      <c r="Q10" s="201">
        <f t="shared" ref="Q10:Q73" si="5">IF(O10+P10&gt;0,1,0)</f>
        <v>0</v>
      </c>
      <c r="R10" s="201">
        <f t="shared" si="3"/>
        <v>0</v>
      </c>
    </row>
    <row r="11" spans="1:35" ht="15.6" customHeight="1" x14ac:dyDescent="0.25">
      <c r="C11" s="114"/>
      <c r="D11" s="178"/>
      <c r="E11" s="34"/>
      <c r="F11" s="166"/>
      <c r="G11" s="138"/>
      <c r="H11" s="251">
        <f t="shared" si="0"/>
        <v>0</v>
      </c>
      <c r="I11" s="115">
        <f t="shared" si="4"/>
        <v>0</v>
      </c>
      <c r="J11" s="184">
        <v>0</v>
      </c>
      <c r="K11" s="254"/>
      <c r="O11" s="163">
        <f t="shared" si="1"/>
        <v>0</v>
      </c>
      <c r="P11" s="163">
        <f t="shared" si="2"/>
        <v>0</v>
      </c>
      <c r="Q11" s="201">
        <f t="shared" si="5"/>
        <v>0</v>
      </c>
      <c r="R11" s="201">
        <f t="shared" si="3"/>
        <v>0</v>
      </c>
    </row>
    <row r="12" spans="1:35" ht="15.6" customHeight="1" x14ac:dyDescent="0.25">
      <c r="C12" s="114"/>
      <c r="D12" s="178"/>
      <c r="E12" s="34"/>
      <c r="F12" s="166"/>
      <c r="G12" s="138"/>
      <c r="H12" s="251">
        <f t="shared" si="0"/>
        <v>0</v>
      </c>
      <c r="I12" s="115">
        <f t="shared" si="4"/>
        <v>0</v>
      </c>
      <c r="J12" s="184">
        <v>0</v>
      </c>
      <c r="K12" s="254"/>
      <c r="O12" s="163">
        <f t="shared" si="1"/>
        <v>0</v>
      </c>
      <c r="P12" s="163">
        <f t="shared" si="2"/>
        <v>0</v>
      </c>
      <c r="Q12" s="201">
        <f t="shared" si="5"/>
        <v>0</v>
      </c>
      <c r="R12" s="201">
        <f t="shared" si="3"/>
        <v>0</v>
      </c>
    </row>
    <row r="13" spans="1:35" ht="15.6" customHeight="1" x14ac:dyDescent="0.25">
      <c r="C13" s="114"/>
      <c r="D13" s="178"/>
      <c r="E13" s="34"/>
      <c r="F13" s="166"/>
      <c r="G13" s="138"/>
      <c r="H13" s="251">
        <f t="shared" si="0"/>
        <v>0</v>
      </c>
      <c r="I13" s="115">
        <f t="shared" si="4"/>
        <v>0</v>
      </c>
      <c r="J13" s="184">
        <v>0</v>
      </c>
      <c r="K13" s="254"/>
      <c r="O13" s="163">
        <f t="shared" si="1"/>
        <v>0</v>
      </c>
      <c r="P13" s="163">
        <f t="shared" si="2"/>
        <v>0</v>
      </c>
      <c r="Q13" s="201">
        <f t="shared" si="5"/>
        <v>0</v>
      </c>
      <c r="R13" s="201">
        <f t="shared" si="3"/>
        <v>0</v>
      </c>
    </row>
    <row r="14" spans="1:35" ht="15.6" customHeight="1" x14ac:dyDescent="0.25">
      <c r="C14" s="114"/>
      <c r="D14" s="178"/>
      <c r="E14" s="34"/>
      <c r="F14" s="166"/>
      <c r="G14" s="138"/>
      <c r="H14" s="251">
        <f t="shared" si="0"/>
        <v>0</v>
      </c>
      <c r="I14" s="115">
        <f t="shared" si="4"/>
        <v>0</v>
      </c>
      <c r="J14" s="184">
        <v>0</v>
      </c>
      <c r="K14" s="254"/>
      <c r="O14" s="163">
        <f t="shared" si="1"/>
        <v>0</v>
      </c>
      <c r="P14" s="163">
        <f t="shared" si="2"/>
        <v>0</v>
      </c>
      <c r="Q14" s="201">
        <f t="shared" si="5"/>
        <v>0</v>
      </c>
      <c r="R14" s="201">
        <f t="shared" si="3"/>
        <v>0</v>
      </c>
    </row>
    <row r="15" spans="1:35" ht="15.6" customHeight="1" x14ac:dyDescent="0.25">
      <c r="C15" s="114"/>
      <c r="D15" s="178"/>
      <c r="E15" s="34"/>
      <c r="F15" s="166"/>
      <c r="G15" s="138"/>
      <c r="H15" s="251">
        <f t="shared" si="0"/>
        <v>0</v>
      </c>
      <c r="I15" s="115">
        <f t="shared" si="4"/>
        <v>0</v>
      </c>
      <c r="J15" s="184">
        <v>0</v>
      </c>
      <c r="K15" s="254"/>
      <c r="O15" s="163">
        <f t="shared" si="1"/>
        <v>0</v>
      </c>
      <c r="P15" s="163">
        <f t="shared" si="2"/>
        <v>0</v>
      </c>
      <c r="Q15" s="201">
        <f t="shared" si="5"/>
        <v>0</v>
      </c>
      <c r="R15" s="201">
        <f t="shared" si="3"/>
        <v>0</v>
      </c>
    </row>
    <row r="16" spans="1:35" ht="15" customHeight="1" x14ac:dyDescent="0.25">
      <c r="C16" s="114"/>
      <c r="D16" s="178"/>
      <c r="E16" s="34"/>
      <c r="F16" s="166"/>
      <c r="G16" s="138"/>
      <c r="H16" s="251">
        <f t="shared" si="0"/>
        <v>0</v>
      </c>
      <c r="I16" s="115">
        <f t="shared" si="4"/>
        <v>0</v>
      </c>
      <c r="J16" s="184">
        <v>0</v>
      </c>
      <c r="K16" s="254"/>
      <c r="O16" s="163">
        <f t="shared" si="1"/>
        <v>0</v>
      </c>
      <c r="P16" s="163">
        <f t="shared" si="2"/>
        <v>0</v>
      </c>
      <c r="Q16" s="201">
        <f t="shared" si="5"/>
        <v>0</v>
      </c>
      <c r="R16" s="201">
        <f t="shared" si="3"/>
        <v>0</v>
      </c>
    </row>
    <row r="17" spans="3:18" ht="15" customHeight="1" x14ac:dyDescent="0.25">
      <c r="C17" s="114"/>
      <c r="D17" s="178"/>
      <c r="E17" s="34"/>
      <c r="F17" s="166"/>
      <c r="G17" s="138"/>
      <c r="H17" s="251">
        <f t="shared" si="0"/>
        <v>0</v>
      </c>
      <c r="I17" s="115">
        <f t="shared" si="4"/>
        <v>0</v>
      </c>
      <c r="J17" s="184">
        <v>0</v>
      </c>
      <c r="K17" s="254"/>
      <c r="O17" s="163">
        <f t="shared" si="1"/>
        <v>0</v>
      </c>
      <c r="P17" s="163">
        <f t="shared" si="2"/>
        <v>0</v>
      </c>
      <c r="Q17" s="201">
        <f t="shared" si="5"/>
        <v>0</v>
      </c>
      <c r="R17" s="201">
        <f t="shared" si="3"/>
        <v>0</v>
      </c>
    </row>
    <row r="18" spans="3:18" x14ac:dyDescent="0.25">
      <c r="C18" s="114"/>
      <c r="D18" s="178"/>
      <c r="E18" s="34"/>
      <c r="F18" s="166"/>
      <c r="G18" s="138"/>
      <c r="H18" s="251">
        <f t="shared" si="0"/>
        <v>0</v>
      </c>
      <c r="I18" s="115">
        <f t="shared" si="4"/>
        <v>0</v>
      </c>
      <c r="J18" s="184">
        <v>0</v>
      </c>
      <c r="K18" s="254"/>
      <c r="O18" s="163">
        <f t="shared" si="1"/>
        <v>0</v>
      </c>
      <c r="P18" s="163">
        <f t="shared" si="2"/>
        <v>0</v>
      </c>
      <c r="Q18" s="201">
        <f t="shared" si="5"/>
        <v>0</v>
      </c>
      <c r="R18" s="201">
        <f t="shared" si="3"/>
        <v>0</v>
      </c>
    </row>
    <row r="19" spans="3:18" x14ac:dyDescent="0.25">
      <c r="C19" s="114"/>
      <c r="D19" s="178"/>
      <c r="E19" s="34"/>
      <c r="F19" s="166"/>
      <c r="G19" s="138"/>
      <c r="H19" s="251">
        <f t="shared" si="0"/>
        <v>0</v>
      </c>
      <c r="I19" s="115">
        <f t="shared" si="4"/>
        <v>0</v>
      </c>
      <c r="J19" s="184">
        <v>0</v>
      </c>
      <c r="K19" s="254"/>
      <c r="O19" s="163">
        <f t="shared" si="1"/>
        <v>0</v>
      </c>
      <c r="P19" s="163">
        <f t="shared" si="2"/>
        <v>0</v>
      </c>
      <c r="Q19" s="201">
        <f t="shared" si="5"/>
        <v>0</v>
      </c>
      <c r="R19" s="201">
        <f t="shared" si="3"/>
        <v>0</v>
      </c>
    </row>
    <row r="20" spans="3:18" x14ac:dyDescent="0.25">
      <c r="C20" s="114"/>
      <c r="D20" s="178"/>
      <c r="E20" s="34"/>
      <c r="F20" s="166"/>
      <c r="G20" s="138"/>
      <c r="H20" s="251">
        <f t="shared" si="0"/>
        <v>0</v>
      </c>
      <c r="I20" s="115">
        <f t="shared" si="4"/>
        <v>0</v>
      </c>
      <c r="J20" s="184">
        <v>0</v>
      </c>
      <c r="K20" s="254"/>
      <c r="O20" s="163">
        <f t="shared" si="1"/>
        <v>0</v>
      </c>
      <c r="P20" s="163">
        <f t="shared" si="2"/>
        <v>0</v>
      </c>
      <c r="Q20" s="201">
        <f t="shared" si="5"/>
        <v>0</v>
      </c>
      <c r="R20" s="201">
        <f t="shared" si="3"/>
        <v>0</v>
      </c>
    </row>
    <row r="21" spans="3:18" x14ac:dyDescent="0.25">
      <c r="C21" s="114"/>
      <c r="D21" s="178"/>
      <c r="E21" s="34"/>
      <c r="F21" s="166"/>
      <c r="G21" s="138"/>
      <c r="H21" s="251">
        <f t="shared" si="0"/>
        <v>0</v>
      </c>
      <c r="I21" s="115">
        <f t="shared" si="4"/>
        <v>0</v>
      </c>
      <c r="J21" s="184">
        <v>0</v>
      </c>
      <c r="K21" s="254"/>
      <c r="O21" s="163">
        <f t="shared" si="1"/>
        <v>0</v>
      </c>
      <c r="P21" s="163">
        <f t="shared" si="2"/>
        <v>0</v>
      </c>
      <c r="Q21" s="201">
        <f t="shared" si="5"/>
        <v>0</v>
      </c>
      <c r="R21" s="201">
        <f t="shared" si="3"/>
        <v>0</v>
      </c>
    </row>
    <row r="22" spans="3:18" x14ac:dyDescent="0.25">
      <c r="C22" s="114"/>
      <c r="D22" s="178"/>
      <c r="E22" s="34"/>
      <c r="F22" s="166"/>
      <c r="G22" s="138"/>
      <c r="H22" s="251">
        <f t="shared" si="0"/>
        <v>0</v>
      </c>
      <c r="I22" s="115">
        <f t="shared" si="4"/>
        <v>0</v>
      </c>
      <c r="J22" s="184">
        <v>0</v>
      </c>
      <c r="K22" s="254"/>
      <c r="O22" s="163">
        <f t="shared" si="1"/>
        <v>0</v>
      </c>
      <c r="P22" s="163">
        <f t="shared" si="2"/>
        <v>0</v>
      </c>
      <c r="Q22" s="201">
        <f t="shared" si="5"/>
        <v>0</v>
      </c>
      <c r="R22" s="201">
        <f t="shared" si="3"/>
        <v>0</v>
      </c>
    </row>
    <row r="23" spans="3:18" x14ac:dyDescent="0.25">
      <c r="C23" s="114"/>
      <c r="D23" s="178"/>
      <c r="E23" s="34"/>
      <c r="F23" s="166"/>
      <c r="G23" s="138"/>
      <c r="H23" s="251">
        <f t="shared" si="0"/>
        <v>0</v>
      </c>
      <c r="I23" s="115">
        <f t="shared" si="4"/>
        <v>0</v>
      </c>
      <c r="J23" s="184">
        <v>0</v>
      </c>
      <c r="K23" s="254"/>
      <c r="O23" s="163">
        <f t="shared" si="1"/>
        <v>0</v>
      </c>
      <c r="P23" s="163">
        <f t="shared" si="2"/>
        <v>0</v>
      </c>
      <c r="Q23" s="201">
        <f t="shared" si="5"/>
        <v>0</v>
      </c>
      <c r="R23" s="201">
        <f t="shared" si="3"/>
        <v>0</v>
      </c>
    </row>
    <row r="24" spans="3:18" x14ac:dyDescent="0.25">
      <c r="C24" s="114"/>
      <c r="D24" s="178"/>
      <c r="E24" s="34"/>
      <c r="F24" s="166"/>
      <c r="G24" s="138"/>
      <c r="H24" s="251">
        <f t="shared" si="0"/>
        <v>0</v>
      </c>
      <c r="I24" s="115">
        <f t="shared" si="4"/>
        <v>0</v>
      </c>
      <c r="J24" s="184">
        <v>0</v>
      </c>
      <c r="K24" s="254"/>
      <c r="O24" s="163">
        <f t="shared" si="1"/>
        <v>0</v>
      </c>
      <c r="P24" s="163">
        <f t="shared" si="2"/>
        <v>0</v>
      </c>
      <c r="Q24" s="201">
        <f t="shared" si="5"/>
        <v>0</v>
      </c>
      <c r="R24" s="201">
        <f t="shared" si="3"/>
        <v>0</v>
      </c>
    </row>
    <row r="25" spans="3:18" x14ac:dyDescent="0.25">
      <c r="C25" s="114"/>
      <c r="D25" s="178"/>
      <c r="E25" s="34"/>
      <c r="F25" s="166"/>
      <c r="G25" s="138"/>
      <c r="H25" s="251">
        <f t="shared" si="0"/>
        <v>0</v>
      </c>
      <c r="I25" s="115">
        <f t="shared" si="4"/>
        <v>0</v>
      </c>
      <c r="J25" s="184">
        <v>0</v>
      </c>
      <c r="K25" s="254"/>
      <c r="O25" s="163">
        <f t="shared" si="1"/>
        <v>0</v>
      </c>
      <c r="P25" s="163">
        <f t="shared" si="2"/>
        <v>0</v>
      </c>
      <c r="Q25" s="201">
        <f t="shared" si="5"/>
        <v>0</v>
      </c>
      <c r="R25" s="201">
        <f t="shared" si="3"/>
        <v>0</v>
      </c>
    </row>
    <row r="26" spans="3:18" x14ac:dyDescent="0.25">
      <c r="C26" s="114"/>
      <c r="D26" s="178"/>
      <c r="E26" s="34"/>
      <c r="F26" s="166"/>
      <c r="G26" s="138"/>
      <c r="H26" s="251">
        <f t="shared" si="0"/>
        <v>0</v>
      </c>
      <c r="I26" s="115">
        <f t="shared" si="4"/>
        <v>0</v>
      </c>
      <c r="J26" s="184">
        <v>0</v>
      </c>
      <c r="K26" s="254"/>
      <c r="O26" s="163">
        <f t="shared" si="1"/>
        <v>0</v>
      </c>
      <c r="P26" s="163">
        <f t="shared" si="2"/>
        <v>0</v>
      </c>
      <c r="Q26" s="201">
        <f t="shared" si="5"/>
        <v>0</v>
      </c>
      <c r="R26" s="201">
        <f t="shared" si="3"/>
        <v>0</v>
      </c>
    </row>
    <row r="27" spans="3:18" x14ac:dyDescent="0.25">
      <c r="C27" s="114"/>
      <c r="D27" s="178"/>
      <c r="E27" s="34"/>
      <c r="F27" s="166"/>
      <c r="G27" s="138"/>
      <c r="H27" s="251">
        <f t="shared" si="0"/>
        <v>0</v>
      </c>
      <c r="I27" s="115">
        <f t="shared" si="4"/>
        <v>0</v>
      </c>
      <c r="J27" s="184">
        <v>0</v>
      </c>
      <c r="K27" s="254"/>
      <c r="O27" s="163">
        <f t="shared" si="1"/>
        <v>0</v>
      </c>
      <c r="P27" s="163">
        <f t="shared" si="2"/>
        <v>0</v>
      </c>
      <c r="Q27" s="201">
        <f t="shared" si="5"/>
        <v>0</v>
      </c>
      <c r="R27" s="201">
        <f t="shared" si="3"/>
        <v>0</v>
      </c>
    </row>
    <row r="28" spans="3:18" x14ac:dyDescent="0.25">
      <c r="C28" s="114"/>
      <c r="D28" s="178"/>
      <c r="E28" s="34"/>
      <c r="F28" s="166"/>
      <c r="G28" s="138"/>
      <c r="H28" s="251">
        <f t="shared" si="0"/>
        <v>0</v>
      </c>
      <c r="I28" s="115">
        <f t="shared" si="4"/>
        <v>0</v>
      </c>
      <c r="J28" s="184">
        <v>0</v>
      </c>
      <c r="K28" s="254"/>
      <c r="O28" s="163">
        <f t="shared" si="1"/>
        <v>0</v>
      </c>
      <c r="P28" s="163">
        <f t="shared" si="2"/>
        <v>0</v>
      </c>
      <c r="Q28" s="201">
        <f t="shared" si="5"/>
        <v>0</v>
      </c>
      <c r="R28" s="201">
        <f t="shared" si="3"/>
        <v>0</v>
      </c>
    </row>
    <row r="29" spans="3:18" x14ac:dyDescent="0.25">
      <c r="C29" s="114"/>
      <c r="D29" s="178"/>
      <c r="E29" s="34"/>
      <c r="F29" s="166"/>
      <c r="G29" s="138"/>
      <c r="H29" s="251">
        <f t="shared" si="0"/>
        <v>0</v>
      </c>
      <c r="I29" s="115">
        <f t="shared" si="4"/>
        <v>0</v>
      </c>
      <c r="J29" s="184">
        <v>0</v>
      </c>
      <c r="K29" s="254"/>
      <c r="O29" s="163">
        <f t="shared" si="1"/>
        <v>0</v>
      </c>
      <c r="P29" s="163">
        <f t="shared" si="2"/>
        <v>0</v>
      </c>
      <c r="Q29" s="201">
        <f t="shared" si="5"/>
        <v>0</v>
      </c>
      <c r="R29" s="201">
        <f t="shared" si="3"/>
        <v>0</v>
      </c>
    </row>
    <row r="30" spans="3:18" x14ac:dyDescent="0.25">
      <c r="C30" s="114"/>
      <c r="D30" s="178"/>
      <c r="E30" s="34"/>
      <c r="F30" s="166"/>
      <c r="G30" s="138"/>
      <c r="H30" s="251">
        <f t="shared" si="0"/>
        <v>0</v>
      </c>
      <c r="I30" s="115">
        <f t="shared" si="4"/>
        <v>0</v>
      </c>
      <c r="J30" s="184">
        <v>0</v>
      </c>
      <c r="K30" s="254"/>
      <c r="O30" s="163">
        <f t="shared" si="1"/>
        <v>0</v>
      </c>
      <c r="P30" s="163">
        <f t="shared" si="2"/>
        <v>0</v>
      </c>
      <c r="Q30" s="201">
        <f t="shared" si="5"/>
        <v>0</v>
      </c>
      <c r="R30" s="201">
        <f t="shared" si="3"/>
        <v>0</v>
      </c>
    </row>
    <row r="31" spans="3:18" x14ac:dyDescent="0.25">
      <c r="C31" s="114"/>
      <c r="D31" s="178"/>
      <c r="E31" s="34"/>
      <c r="F31" s="166"/>
      <c r="G31" s="138"/>
      <c r="H31" s="251">
        <f t="shared" si="0"/>
        <v>0</v>
      </c>
      <c r="I31" s="115">
        <f t="shared" si="4"/>
        <v>0</v>
      </c>
      <c r="J31" s="184">
        <v>0</v>
      </c>
      <c r="K31" s="254"/>
      <c r="O31" s="163">
        <f t="shared" si="1"/>
        <v>0</v>
      </c>
      <c r="P31" s="163">
        <f t="shared" si="2"/>
        <v>0</v>
      </c>
      <c r="Q31" s="201">
        <f t="shared" si="5"/>
        <v>0</v>
      </c>
      <c r="R31" s="201">
        <f t="shared" si="3"/>
        <v>0</v>
      </c>
    </row>
    <row r="32" spans="3:18" x14ac:dyDescent="0.25">
      <c r="C32" s="114"/>
      <c r="D32" s="178"/>
      <c r="E32" s="34"/>
      <c r="F32" s="166"/>
      <c r="G32" s="138"/>
      <c r="H32" s="251">
        <f t="shared" si="0"/>
        <v>0</v>
      </c>
      <c r="I32" s="115">
        <f t="shared" si="4"/>
        <v>0</v>
      </c>
      <c r="J32" s="184">
        <v>0</v>
      </c>
      <c r="K32" s="254"/>
      <c r="O32" s="163">
        <f t="shared" si="1"/>
        <v>0</v>
      </c>
      <c r="P32" s="163">
        <f t="shared" si="2"/>
        <v>0</v>
      </c>
      <c r="Q32" s="201">
        <f t="shared" si="5"/>
        <v>0</v>
      </c>
      <c r="R32" s="201">
        <f t="shared" si="3"/>
        <v>0</v>
      </c>
    </row>
    <row r="33" spans="3:18" x14ac:dyDescent="0.25">
      <c r="C33" s="114"/>
      <c r="D33" s="178"/>
      <c r="E33" s="34"/>
      <c r="F33" s="166"/>
      <c r="G33" s="138"/>
      <c r="H33" s="251">
        <f t="shared" si="0"/>
        <v>0</v>
      </c>
      <c r="I33" s="115">
        <f t="shared" si="4"/>
        <v>0</v>
      </c>
      <c r="J33" s="184">
        <v>0</v>
      </c>
      <c r="K33" s="254"/>
      <c r="O33" s="163">
        <f t="shared" si="1"/>
        <v>0</v>
      </c>
      <c r="P33" s="163">
        <f t="shared" si="2"/>
        <v>0</v>
      </c>
      <c r="Q33" s="201">
        <f t="shared" si="5"/>
        <v>0</v>
      </c>
      <c r="R33" s="201">
        <f t="shared" si="3"/>
        <v>0</v>
      </c>
    </row>
    <row r="34" spans="3:18" x14ac:dyDescent="0.25">
      <c r="C34" s="114"/>
      <c r="D34" s="178"/>
      <c r="E34" s="34"/>
      <c r="F34" s="166"/>
      <c r="G34" s="138"/>
      <c r="H34" s="251">
        <f t="shared" si="0"/>
        <v>0</v>
      </c>
      <c r="I34" s="115">
        <f t="shared" si="4"/>
        <v>0</v>
      </c>
      <c r="J34" s="184">
        <v>0</v>
      </c>
      <c r="K34" s="254"/>
      <c r="O34" s="163">
        <f t="shared" si="1"/>
        <v>0</v>
      </c>
      <c r="P34" s="163">
        <f t="shared" si="2"/>
        <v>0</v>
      </c>
      <c r="Q34" s="201">
        <f t="shared" si="5"/>
        <v>0</v>
      </c>
      <c r="R34" s="201">
        <f t="shared" si="3"/>
        <v>0</v>
      </c>
    </row>
    <row r="35" spans="3:18" x14ac:dyDescent="0.25">
      <c r="C35" s="114"/>
      <c r="D35" s="178"/>
      <c r="E35" s="34"/>
      <c r="F35" s="166"/>
      <c r="G35" s="138"/>
      <c r="H35" s="251">
        <f t="shared" si="0"/>
        <v>0</v>
      </c>
      <c r="I35" s="115">
        <f t="shared" si="4"/>
        <v>0</v>
      </c>
      <c r="J35" s="184">
        <v>0</v>
      </c>
      <c r="K35" s="254"/>
      <c r="O35" s="163">
        <f t="shared" si="1"/>
        <v>0</v>
      </c>
      <c r="P35" s="163">
        <f t="shared" si="2"/>
        <v>0</v>
      </c>
      <c r="Q35" s="201">
        <f t="shared" si="5"/>
        <v>0</v>
      </c>
      <c r="R35" s="201">
        <f t="shared" si="3"/>
        <v>0</v>
      </c>
    </row>
    <row r="36" spans="3:18" x14ac:dyDescent="0.25">
      <c r="C36" s="114"/>
      <c r="D36" s="178"/>
      <c r="E36" s="34"/>
      <c r="F36" s="35"/>
      <c r="G36" s="138"/>
      <c r="H36" s="251">
        <f t="shared" si="0"/>
        <v>0</v>
      </c>
      <c r="I36" s="115">
        <f t="shared" si="4"/>
        <v>0</v>
      </c>
      <c r="J36" s="184">
        <v>0</v>
      </c>
      <c r="K36" s="254"/>
      <c r="O36" s="163">
        <f t="shared" si="1"/>
        <v>0</v>
      </c>
      <c r="P36" s="163">
        <f t="shared" si="2"/>
        <v>0</v>
      </c>
      <c r="Q36" s="201">
        <f t="shared" si="5"/>
        <v>0</v>
      </c>
      <c r="R36" s="201">
        <f t="shared" si="3"/>
        <v>0</v>
      </c>
    </row>
    <row r="37" spans="3:18" x14ac:dyDescent="0.25">
      <c r="C37" s="114"/>
      <c r="D37" s="178"/>
      <c r="E37" s="34"/>
      <c r="F37" s="35"/>
      <c r="G37" s="138"/>
      <c r="H37" s="251">
        <f t="shared" si="0"/>
        <v>0</v>
      </c>
      <c r="I37" s="115">
        <f t="shared" si="4"/>
        <v>0</v>
      </c>
      <c r="J37" s="184">
        <v>0</v>
      </c>
      <c r="K37" s="254"/>
      <c r="O37" s="163">
        <f t="shared" si="1"/>
        <v>0</v>
      </c>
      <c r="P37" s="163">
        <f t="shared" si="2"/>
        <v>0</v>
      </c>
      <c r="Q37" s="201">
        <f t="shared" si="5"/>
        <v>0</v>
      </c>
      <c r="R37" s="201">
        <f t="shared" si="3"/>
        <v>0</v>
      </c>
    </row>
    <row r="38" spans="3:18" x14ac:dyDescent="0.25">
      <c r="C38" s="114"/>
      <c r="D38" s="178"/>
      <c r="E38" s="34"/>
      <c r="F38" s="35"/>
      <c r="G38" s="138"/>
      <c r="H38" s="251">
        <f t="shared" si="0"/>
        <v>0</v>
      </c>
      <c r="I38" s="115">
        <f t="shared" si="4"/>
        <v>0</v>
      </c>
      <c r="J38" s="184">
        <v>0</v>
      </c>
      <c r="K38" s="254"/>
      <c r="O38" s="163">
        <f t="shared" si="1"/>
        <v>0</v>
      </c>
      <c r="P38" s="163">
        <f t="shared" si="2"/>
        <v>0</v>
      </c>
      <c r="Q38" s="201">
        <f t="shared" si="5"/>
        <v>0</v>
      </c>
      <c r="R38" s="201">
        <f t="shared" si="3"/>
        <v>0</v>
      </c>
    </row>
    <row r="39" spans="3:18" x14ac:dyDescent="0.25">
      <c r="C39" s="114"/>
      <c r="D39" s="178"/>
      <c r="E39" s="34"/>
      <c r="F39" s="35"/>
      <c r="G39" s="138"/>
      <c r="H39" s="251">
        <f t="shared" si="0"/>
        <v>0</v>
      </c>
      <c r="I39" s="115">
        <f t="shared" si="4"/>
        <v>0</v>
      </c>
      <c r="J39" s="184">
        <v>0</v>
      </c>
      <c r="K39" s="254"/>
      <c r="O39" s="163">
        <f t="shared" si="1"/>
        <v>0</v>
      </c>
      <c r="P39" s="163">
        <f t="shared" si="2"/>
        <v>0</v>
      </c>
      <c r="Q39" s="201">
        <f t="shared" si="5"/>
        <v>0</v>
      </c>
      <c r="R39" s="201">
        <f t="shared" si="3"/>
        <v>0</v>
      </c>
    </row>
    <row r="40" spans="3:18" x14ac:dyDescent="0.25">
      <c r="C40" s="114"/>
      <c r="D40" s="178"/>
      <c r="E40" s="34"/>
      <c r="F40" s="35"/>
      <c r="G40" s="138"/>
      <c r="H40" s="251">
        <f t="shared" si="0"/>
        <v>0</v>
      </c>
      <c r="I40" s="115">
        <f t="shared" si="4"/>
        <v>0</v>
      </c>
      <c r="J40" s="184">
        <v>0</v>
      </c>
      <c r="K40" s="254"/>
      <c r="O40" s="163">
        <f t="shared" si="1"/>
        <v>0</v>
      </c>
      <c r="P40" s="163">
        <f t="shared" si="2"/>
        <v>0</v>
      </c>
      <c r="Q40" s="201">
        <f t="shared" si="5"/>
        <v>0</v>
      </c>
      <c r="R40" s="201">
        <f t="shared" si="3"/>
        <v>0</v>
      </c>
    </row>
    <row r="41" spans="3:18" x14ac:dyDescent="0.25">
      <c r="C41" s="114"/>
      <c r="D41" s="178"/>
      <c r="E41" s="34"/>
      <c r="F41" s="35"/>
      <c r="G41" s="138"/>
      <c r="H41" s="251">
        <f t="shared" ref="H41:H72" si="6">G41*(O41*40+P41*50)</f>
        <v>0</v>
      </c>
      <c r="I41" s="115">
        <f t="shared" si="4"/>
        <v>0</v>
      </c>
      <c r="J41" s="184">
        <v>0</v>
      </c>
      <c r="K41" s="254"/>
      <c r="O41" s="163">
        <f t="shared" ref="O41:O72" si="7">IF(AND(E41="[*] Webcam recomanada ",G41&gt;0),1,0)</f>
        <v>0</v>
      </c>
      <c r="P41" s="163">
        <f t="shared" ref="P41:P72" si="8">IF(AND(F41="[*] Auriculars recomanats",G41&gt;0),1,0)</f>
        <v>0</v>
      </c>
      <c r="Q41" s="201">
        <f t="shared" si="5"/>
        <v>0</v>
      </c>
      <c r="R41" s="201">
        <f t="shared" ref="R41:R72" si="9">G41*Q41</f>
        <v>0</v>
      </c>
    </row>
    <row r="42" spans="3:18" x14ac:dyDescent="0.25">
      <c r="C42" s="114"/>
      <c r="D42" s="178"/>
      <c r="E42" s="34"/>
      <c r="F42" s="35"/>
      <c r="G42" s="138"/>
      <c r="H42" s="251">
        <f t="shared" si="6"/>
        <v>0</v>
      </c>
      <c r="I42" s="115">
        <f t="shared" si="4"/>
        <v>0</v>
      </c>
      <c r="J42" s="184">
        <v>0</v>
      </c>
      <c r="K42" s="254"/>
      <c r="O42" s="163">
        <f t="shared" si="7"/>
        <v>0</v>
      </c>
      <c r="P42" s="163">
        <f t="shared" si="8"/>
        <v>0</v>
      </c>
      <c r="Q42" s="201">
        <f t="shared" si="5"/>
        <v>0</v>
      </c>
      <c r="R42" s="201">
        <f t="shared" si="9"/>
        <v>0</v>
      </c>
    </row>
    <row r="43" spans="3:18" x14ac:dyDescent="0.25">
      <c r="C43" s="114"/>
      <c r="D43" s="178"/>
      <c r="E43" s="34"/>
      <c r="F43" s="35"/>
      <c r="G43" s="138"/>
      <c r="H43" s="251">
        <f t="shared" si="6"/>
        <v>0</v>
      </c>
      <c r="I43" s="115">
        <f t="shared" si="4"/>
        <v>0</v>
      </c>
      <c r="J43" s="184">
        <v>0</v>
      </c>
      <c r="K43" s="254"/>
      <c r="O43" s="163">
        <f t="shared" si="7"/>
        <v>0</v>
      </c>
      <c r="P43" s="163">
        <f t="shared" si="8"/>
        <v>0</v>
      </c>
      <c r="Q43" s="201">
        <f t="shared" si="5"/>
        <v>0</v>
      </c>
      <c r="R43" s="201">
        <f t="shared" si="9"/>
        <v>0</v>
      </c>
    </row>
    <row r="44" spans="3:18" x14ac:dyDescent="0.25">
      <c r="C44" s="114"/>
      <c r="D44" s="178"/>
      <c r="E44" s="34"/>
      <c r="F44" s="35"/>
      <c r="G44" s="138"/>
      <c r="H44" s="251">
        <f t="shared" si="6"/>
        <v>0</v>
      </c>
      <c r="I44" s="115">
        <f t="shared" si="4"/>
        <v>0</v>
      </c>
      <c r="J44" s="184">
        <v>0</v>
      </c>
      <c r="K44" s="254"/>
      <c r="O44" s="163">
        <f t="shared" si="7"/>
        <v>0</v>
      </c>
      <c r="P44" s="163">
        <f t="shared" si="8"/>
        <v>0</v>
      </c>
      <c r="Q44" s="201">
        <f t="shared" si="5"/>
        <v>0</v>
      </c>
      <c r="R44" s="201">
        <f t="shared" si="9"/>
        <v>0</v>
      </c>
    </row>
    <row r="45" spans="3:18" x14ac:dyDescent="0.25">
      <c r="C45" s="114"/>
      <c r="D45" s="178"/>
      <c r="E45" s="34"/>
      <c r="F45" s="35"/>
      <c r="G45" s="138"/>
      <c r="H45" s="251">
        <f t="shared" si="6"/>
        <v>0</v>
      </c>
      <c r="I45" s="115">
        <f t="shared" si="4"/>
        <v>0</v>
      </c>
      <c r="J45" s="184">
        <v>0</v>
      </c>
      <c r="K45" s="254"/>
      <c r="O45" s="163">
        <f t="shared" si="7"/>
        <v>0</v>
      </c>
      <c r="P45" s="163">
        <f t="shared" si="8"/>
        <v>0</v>
      </c>
      <c r="Q45" s="201">
        <f t="shared" si="5"/>
        <v>0</v>
      </c>
      <c r="R45" s="201">
        <f t="shared" si="9"/>
        <v>0</v>
      </c>
    </row>
    <row r="46" spans="3:18" x14ac:dyDescent="0.25">
      <c r="C46" s="114"/>
      <c r="D46" s="178"/>
      <c r="E46" s="34"/>
      <c r="F46" s="35"/>
      <c r="G46" s="138"/>
      <c r="H46" s="251">
        <f t="shared" si="6"/>
        <v>0</v>
      </c>
      <c r="I46" s="115">
        <f t="shared" si="4"/>
        <v>0</v>
      </c>
      <c r="J46" s="184">
        <v>0</v>
      </c>
      <c r="K46" s="254"/>
      <c r="O46" s="163">
        <f t="shared" si="7"/>
        <v>0</v>
      </c>
      <c r="P46" s="163">
        <f t="shared" si="8"/>
        <v>0</v>
      </c>
      <c r="Q46" s="201">
        <f t="shared" si="5"/>
        <v>0</v>
      </c>
      <c r="R46" s="201">
        <f t="shared" si="9"/>
        <v>0</v>
      </c>
    </row>
    <row r="47" spans="3:18" x14ac:dyDescent="0.25">
      <c r="C47" s="114"/>
      <c r="D47" s="178"/>
      <c r="E47" s="34"/>
      <c r="F47" s="35"/>
      <c r="G47" s="138"/>
      <c r="H47" s="251">
        <f t="shared" si="6"/>
        <v>0</v>
      </c>
      <c r="I47" s="115">
        <f t="shared" si="4"/>
        <v>0</v>
      </c>
      <c r="J47" s="184">
        <v>0</v>
      </c>
      <c r="K47" s="254"/>
      <c r="O47" s="163">
        <f t="shared" si="7"/>
        <v>0</v>
      </c>
      <c r="P47" s="163">
        <f t="shared" si="8"/>
        <v>0</v>
      </c>
      <c r="Q47" s="201">
        <f t="shared" si="5"/>
        <v>0</v>
      </c>
      <c r="R47" s="201">
        <f t="shared" si="9"/>
        <v>0</v>
      </c>
    </row>
    <row r="48" spans="3:18" x14ac:dyDescent="0.25">
      <c r="C48" s="114"/>
      <c r="D48" s="178"/>
      <c r="E48" s="34"/>
      <c r="F48" s="35"/>
      <c r="G48" s="138"/>
      <c r="H48" s="251">
        <f t="shared" si="6"/>
        <v>0</v>
      </c>
      <c r="I48" s="115">
        <f t="shared" si="4"/>
        <v>0</v>
      </c>
      <c r="J48" s="184">
        <v>0</v>
      </c>
      <c r="K48" s="254"/>
      <c r="O48" s="163">
        <f t="shared" si="7"/>
        <v>0</v>
      </c>
      <c r="P48" s="163">
        <f t="shared" si="8"/>
        <v>0</v>
      </c>
      <c r="Q48" s="201">
        <f t="shared" si="5"/>
        <v>0</v>
      </c>
      <c r="R48" s="201">
        <f t="shared" si="9"/>
        <v>0</v>
      </c>
    </row>
    <row r="49" spans="3:18" x14ac:dyDescent="0.25">
      <c r="C49" s="114"/>
      <c r="D49" s="178"/>
      <c r="E49" s="34"/>
      <c r="F49" s="35"/>
      <c r="G49" s="138"/>
      <c r="H49" s="251">
        <f t="shared" si="6"/>
        <v>0</v>
      </c>
      <c r="I49" s="115">
        <f t="shared" si="4"/>
        <v>0</v>
      </c>
      <c r="J49" s="184">
        <v>0</v>
      </c>
      <c r="K49" s="254"/>
      <c r="O49" s="163">
        <f t="shared" si="7"/>
        <v>0</v>
      </c>
      <c r="P49" s="163">
        <f t="shared" si="8"/>
        <v>0</v>
      </c>
      <c r="Q49" s="201">
        <f t="shared" si="5"/>
        <v>0</v>
      </c>
      <c r="R49" s="201">
        <f t="shared" si="9"/>
        <v>0</v>
      </c>
    </row>
    <row r="50" spans="3:18" x14ac:dyDescent="0.25">
      <c r="C50" s="114"/>
      <c r="D50" s="178"/>
      <c r="E50" s="34"/>
      <c r="F50" s="35"/>
      <c r="G50" s="138"/>
      <c r="H50" s="251">
        <f t="shared" si="6"/>
        <v>0</v>
      </c>
      <c r="I50" s="115">
        <f t="shared" si="4"/>
        <v>0</v>
      </c>
      <c r="J50" s="184">
        <v>0</v>
      </c>
      <c r="K50" s="254"/>
      <c r="O50" s="163">
        <f t="shared" si="7"/>
        <v>0</v>
      </c>
      <c r="P50" s="163">
        <f t="shared" si="8"/>
        <v>0</v>
      </c>
      <c r="Q50" s="201">
        <f t="shared" si="5"/>
        <v>0</v>
      </c>
      <c r="R50" s="201">
        <f t="shared" si="9"/>
        <v>0</v>
      </c>
    </row>
    <row r="51" spans="3:18" x14ac:dyDescent="0.25">
      <c r="C51" s="114"/>
      <c r="D51" s="178"/>
      <c r="E51" s="34"/>
      <c r="F51" s="35"/>
      <c r="G51" s="138"/>
      <c r="H51" s="251">
        <f t="shared" si="6"/>
        <v>0</v>
      </c>
      <c r="I51" s="115">
        <f t="shared" si="4"/>
        <v>0</v>
      </c>
      <c r="J51" s="184">
        <v>0</v>
      </c>
      <c r="K51" s="254"/>
      <c r="O51" s="163">
        <f t="shared" si="7"/>
        <v>0</v>
      </c>
      <c r="P51" s="163">
        <f t="shared" si="8"/>
        <v>0</v>
      </c>
      <c r="Q51" s="201">
        <f t="shared" si="5"/>
        <v>0</v>
      </c>
      <c r="R51" s="201">
        <f t="shared" si="9"/>
        <v>0</v>
      </c>
    </row>
    <row r="52" spans="3:18" x14ac:dyDescent="0.25">
      <c r="C52" s="114"/>
      <c r="D52" s="178"/>
      <c r="E52" s="34"/>
      <c r="F52" s="35"/>
      <c r="G52" s="138"/>
      <c r="H52" s="251">
        <f t="shared" si="6"/>
        <v>0</v>
      </c>
      <c r="I52" s="115">
        <f t="shared" si="4"/>
        <v>0</v>
      </c>
      <c r="J52" s="184">
        <v>0</v>
      </c>
      <c r="K52" s="254"/>
      <c r="O52" s="163">
        <f t="shared" si="7"/>
        <v>0</v>
      </c>
      <c r="P52" s="163">
        <f t="shared" si="8"/>
        <v>0</v>
      </c>
      <c r="Q52" s="201">
        <f t="shared" si="5"/>
        <v>0</v>
      </c>
      <c r="R52" s="201">
        <f t="shared" si="9"/>
        <v>0</v>
      </c>
    </row>
    <row r="53" spans="3:18" x14ac:dyDescent="0.25">
      <c r="C53" s="114"/>
      <c r="D53" s="178"/>
      <c r="E53" s="34"/>
      <c r="F53" s="35"/>
      <c r="G53" s="138"/>
      <c r="H53" s="251">
        <f t="shared" si="6"/>
        <v>0</v>
      </c>
      <c r="I53" s="115">
        <f t="shared" si="4"/>
        <v>0</v>
      </c>
      <c r="J53" s="184">
        <v>0</v>
      </c>
      <c r="K53" s="254"/>
      <c r="O53" s="163">
        <f t="shared" si="7"/>
        <v>0</v>
      </c>
      <c r="P53" s="163">
        <f t="shared" si="8"/>
        <v>0</v>
      </c>
      <c r="Q53" s="201">
        <f t="shared" si="5"/>
        <v>0</v>
      </c>
      <c r="R53" s="201">
        <f t="shared" si="9"/>
        <v>0</v>
      </c>
    </row>
    <row r="54" spans="3:18" x14ac:dyDescent="0.25">
      <c r="C54" s="114"/>
      <c r="D54" s="178"/>
      <c r="E54" s="34"/>
      <c r="F54" s="35"/>
      <c r="G54" s="138"/>
      <c r="H54" s="251">
        <f t="shared" si="6"/>
        <v>0</v>
      </c>
      <c r="I54" s="115">
        <f t="shared" si="4"/>
        <v>0</v>
      </c>
      <c r="J54" s="184">
        <v>0</v>
      </c>
      <c r="K54" s="254"/>
      <c r="O54" s="163">
        <f t="shared" si="7"/>
        <v>0</v>
      </c>
      <c r="P54" s="163">
        <f t="shared" si="8"/>
        <v>0</v>
      </c>
      <c r="Q54" s="201">
        <f t="shared" si="5"/>
        <v>0</v>
      </c>
      <c r="R54" s="201">
        <f t="shared" si="9"/>
        <v>0</v>
      </c>
    </row>
    <row r="55" spans="3:18" x14ac:dyDescent="0.25">
      <c r="C55" s="114"/>
      <c r="D55" s="178"/>
      <c r="E55" s="34"/>
      <c r="F55" s="35"/>
      <c r="G55" s="138"/>
      <c r="H55" s="251">
        <f t="shared" si="6"/>
        <v>0</v>
      </c>
      <c r="I55" s="115">
        <f t="shared" si="4"/>
        <v>0</v>
      </c>
      <c r="J55" s="184">
        <v>0</v>
      </c>
      <c r="K55" s="254"/>
      <c r="O55" s="163">
        <f t="shared" si="7"/>
        <v>0</v>
      </c>
      <c r="P55" s="163">
        <f t="shared" si="8"/>
        <v>0</v>
      </c>
      <c r="Q55" s="201">
        <f t="shared" si="5"/>
        <v>0</v>
      </c>
      <c r="R55" s="201">
        <f t="shared" si="9"/>
        <v>0</v>
      </c>
    </row>
    <row r="56" spans="3:18" x14ac:dyDescent="0.25">
      <c r="C56" s="114"/>
      <c r="D56" s="178"/>
      <c r="E56" s="34"/>
      <c r="F56" s="35"/>
      <c r="G56" s="138"/>
      <c r="H56" s="251">
        <f t="shared" si="6"/>
        <v>0</v>
      </c>
      <c r="I56" s="115">
        <f t="shared" si="4"/>
        <v>0</v>
      </c>
      <c r="J56" s="184">
        <v>0</v>
      </c>
      <c r="K56" s="254"/>
      <c r="O56" s="163">
        <f t="shared" si="7"/>
        <v>0</v>
      </c>
      <c r="P56" s="163">
        <f t="shared" si="8"/>
        <v>0</v>
      </c>
      <c r="Q56" s="201">
        <f t="shared" si="5"/>
        <v>0</v>
      </c>
      <c r="R56" s="201">
        <f t="shared" si="9"/>
        <v>0</v>
      </c>
    </row>
    <row r="57" spans="3:18" x14ac:dyDescent="0.25">
      <c r="C57" s="114"/>
      <c r="D57" s="178"/>
      <c r="E57" s="34"/>
      <c r="F57" s="35"/>
      <c r="G57" s="138"/>
      <c r="H57" s="251">
        <f t="shared" si="6"/>
        <v>0</v>
      </c>
      <c r="I57" s="115">
        <f t="shared" si="4"/>
        <v>0</v>
      </c>
      <c r="J57" s="184">
        <v>0</v>
      </c>
      <c r="K57" s="254"/>
      <c r="O57" s="163">
        <f t="shared" si="7"/>
        <v>0</v>
      </c>
      <c r="P57" s="163">
        <f t="shared" si="8"/>
        <v>0</v>
      </c>
      <c r="Q57" s="201">
        <f t="shared" si="5"/>
        <v>0</v>
      </c>
      <c r="R57" s="201">
        <f t="shared" si="9"/>
        <v>0</v>
      </c>
    </row>
    <row r="58" spans="3:18" x14ac:dyDescent="0.25">
      <c r="C58" s="114"/>
      <c r="D58" s="178"/>
      <c r="E58" s="34"/>
      <c r="F58" s="35"/>
      <c r="G58" s="138"/>
      <c r="H58" s="251">
        <f t="shared" si="6"/>
        <v>0</v>
      </c>
      <c r="I58" s="115">
        <f t="shared" si="4"/>
        <v>0</v>
      </c>
      <c r="J58" s="184">
        <v>0</v>
      </c>
      <c r="K58" s="254"/>
      <c r="O58" s="163">
        <f t="shared" si="7"/>
        <v>0</v>
      </c>
      <c r="P58" s="163">
        <f t="shared" si="8"/>
        <v>0</v>
      </c>
      <c r="Q58" s="201">
        <f t="shared" si="5"/>
        <v>0</v>
      </c>
      <c r="R58" s="201">
        <f t="shared" si="9"/>
        <v>0</v>
      </c>
    </row>
    <row r="59" spans="3:18" x14ac:dyDescent="0.25">
      <c r="C59" s="114"/>
      <c r="D59" s="178"/>
      <c r="E59" s="34"/>
      <c r="F59" s="35"/>
      <c r="G59" s="138"/>
      <c r="H59" s="251">
        <f t="shared" si="6"/>
        <v>0</v>
      </c>
      <c r="I59" s="115">
        <f t="shared" si="4"/>
        <v>0</v>
      </c>
      <c r="J59" s="184">
        <v>0</v>
      </c>
      <c r="K59" s="254"/>
      <c r="O59" s="163">
        <f t="shared" si="7"/>
        <v>0</v>
      </c>
      <c r="P59" s="163">
        <f t="shared" si="8"/>
        <v>0</v>
      </c>
      <c r="Q59" s="201">
        <f t="shared" si="5"/>
        <v>0</v>
      </c>
      <c r="R59" s="201">
        <f t="shared" si="9"/>
        <v>0</v>
      </c>
    </row>
    <row r="60" spans="3:18" x14ac:dyDescent="0.25">
      <c r="C60" s="114"/>
      <c r="D60" s="178"/>
      <c r="E60" s="34"/>
      <c r="F60" s="35"/>
      <c r="G60" s="138"/>
      <c r="H60" s="251">
        <f t="shared" si="6"/>
        <v>0</v>
      </c>
      <c r="I60" s="115">
        <f t="shared" si="4"/>
        <v>0</v>
      </c>
      <c r="J60" s="184">
        <v>0</v>
      </c>
      <c r="K60" s="254"/>
      <c r="O60" s="163">
        <f t="shared" si="7"/>
        <v>0</v>
      </c>
      <c r="P60" s="163">
        <f t="shared" si="8"/>
        <v>0</v>
      </c>
      <c r="Q60" s="201">
        <f t="shared" si="5"/>
        <v>0</v>
      </c>
      <c r="R60" s="201">
        <f t="shared" si="9"/>
        <v>0</v>
      </c>
    </row>
    <row r="61" spans="3:18" x14ac:dyDescent="0.25">
      <c r="C61" s="114"/>
      <c r="D61" s="178"/>
      <c r="E61" s="34"/>
      <c r="F61" s="35"/>
      <c r="G61" s="138"/>
      <c r="H61" s="251">
        <f t="shared" si="6"/>
        <v>0</v>
      </c>
      <c r="I61" s="115">
        <f t="shared" si="4"/>
        <v>0</v>
      </c>
      <c r="J61" s="184">
        <v>0</v>
      </c>
      <c r="K61" s="254"/>
      <c r="O61" s="163">
        <f t="shared" si="7"/>
        <v>0</v>
      </c>
      <c r="P61" s="163">
        <f t="shared" si="8"/>
        <v>0</v>
      </c>
      <c r="Q61" s="201">
        <f t="shared" si="5"/>
        <v>0</v>
      </c>
      <c r="R61" s="201">
        <f t="shared" si="9"/>
        <v>0</v>
      </c>
    </row>
    <row r="62" spans="3:18" x14ac:dyDescent="0.25">
      <c r="C62" s="114"/>
      <c r="D62" s="178"/>
      <c r="E62" s="34"/>
      <c r="F62" s="35"/>
      <c r="G62" s="138"/>
      <c r="H62" s="251">
        <f t="shared" si="6"/>
        <v>0</v>
      </c>
      <c r="I62" s="115">
        <f t="shared" si="4"/>
        <v>0</v>
      </c>
      <c r="J62" s="184">
        <v>0</v>
      </c>
      <c r="K62" s="254"/>
      <c r="O62" s="163">
        <f t="shared" si="7"/>
        <v>0</v>
      </c>
      <c r="P62" s="163">
        <f t="shared" si="8"/>
        <v>0</v>
      </c>
      <c r="Q62" s="201">
        <f t="shared" si="5"/>
        <v>0</v>
      </c>
      <c r="R62" s="201">
        <f t="shared" si="9"/>
        <v>0</v>
      </c>
    </row>
    <row r="63" spans="3:18" x14ac:dyDescent="0.25">
      <c r="C63" s="114"/>
      <c r="D63" s="178"/>
      <c r="E63" s="34"/>
      <c r="F63" s="35"/>
      <c r="G63" s="138"/>
      <c r="H63" s="251">
        <f t="shared" si="6"/>
        <v>0</v>
      </c>
      <c r="I63" s="115">
        <f t="shared" si="4"/>
        <v>0</v>
      </c>
      <c r="J63" s="184">
        <v>0</v>
      </c>
      <c r="K63" s="254"/>
      <c r="O63" s="163">
        <f t="shared" si="7"/>
        <v>0</v>
      </c>
      <c r="P63" s="163">
        <f t="shared" si="8"/>
        <v>0</v>
      </c>
      <c r="Q63" s="201">
        <f t="shared" si="5"/>
        <v>0</v>
      </c>
      <c r="R63" s="201">
        <f t="shared" si="9"/>
        <v>0</v>
      </c>
    </row>
    <row r="64" spans="3:18" x14ac:dyDescent="0.25">
      <c r="C64" s="114"/>
      <c r="D64" s="178"/>
      <c r="E64" s="34"/>
      <c r="F64" s="35"/>
      <c r="G64" s="138"/>
      <c r="H64" s="251">
        <f t="shared" si="6"/>
        <v>0</v>
      </c>
      <c r="I64" s="115">
        <f t="shared" si="4"/>
        <v>0</v>
      </c>
      <c r="J64" s="184">
        <v>0</v>
      </c>
      <c r="K64" s="254"/>
      <c r="O64" s="163">
        <f t="shared" si="7"/>
        <v>0</v>
      </c>
      <c r="P64" s="163">
        <f t="shared" si="8"/>
        <v>0</v>
      </c>
      <c r="Q64" s="201">
        <f t="shared" si="5"/>
        <v>0</v>
      </c>
      <c r="R64" s="201">
        <f t="shared" si="9"/>
        <v>0</v>
      </c>
    </row>
    <row r="65" spans="3:18" x14ac:dyDescent="0.25">
      <c r="C65" s="114"/>
      <c r="D65" s="178"/>
      <c r="E65" s="34"/>
      <c r="F65" s="35"/>
      <c r="G65" s="138"/>
      <c r="H65" s="251">
        <f t="shared" si="6"/>
        <v>0</v>
      </c>
      <c r="I65" s="115">
        <f t="shared" si="4"/>
        <v>0</v>
      </c>
      <c r="J65" s="184">
        <v>0</v>
      </c>
      <c r="K65" s="254"/>
      <c r="O65" s="163">
        <f t="shared" si="7"/>
        <v>0</v>
      </c>
      <c r="P65" s="163">
        <f t="shared" si="8"/>
        <v>0</v>
      </c>
      <c r="Q65" s="201">
        <f t="shared" si="5"/>
        <v>0</v>
      </c>
      <c r="R65" s="201">
        <f t="shared" si="9"/>
        <v>0</v>
      </c>
    </row>
    <row r="66" spans="3:18" x14ac:dyDescent="0.25">
      <c r="C66" s="114"/>
      <c r="D66" s="178"/>
      <c r="E66" s="34"/>
      <c r="F66" s="35"/>
      <c r="G66" s="138"/>
      <c r="H66" s="251">
        <f t="shared" si="6"/>
        <v>0</v>
      </c>
      <c r="I66" s="115">
        <f t="shared" si="4"/>
        <v>0</v>
      </c>
      <c r="J66" s="184">
        <v>0</v>
      </c>
      <c r="K66" s="254"/>
      <c r="O66" s="163">
        <f t="shared" si="7"/>
        <v>0</v>
      </c>
      <c r="P66" s="163">
        <f t="shared" si="8"/>
        <v>0</v>
      </c>
      <c r="Q66" s="201">
        <f t="shared" si="5"/>
        <v>0</v>
      </c>
      <c r="R66" s="201">
        <f t="shared" si="9"/>
        <v>0</v>
      </c>
    </row>
    <row r="67" spans="3:18" x14ac:dyDescent="0.25">
      <c r="C67" s="114"/>
      <c r="D67" s="178"/>
      <c r="E67" s="34"/>
      <c r="F67" s="35"/>
      <c r="G67" s="138"/>
      <c r="H67" s="251">
        <f t="shared" si="6"/>
        <v>0</v>
      </c>
      <c r="I67" s="115">
        <f t="shared" si="4"/>
        <v>0</v>
      </c>
      <c r="J67" s="184">
        <v>0</v>
      </c>
      <c r="K67" s="254"/>
      <c r="O67" s="163">
        <f t="shared" si="7"/>
        <v>0</v>
      </c>
      <c r="P67" s="163">
        <f t="shared" si="8"/>
        <v>0</v>
      </c>
      <c r="Q67" s="201">
        <f t="shared" si="5"/>
        <v>0</v>
      </c>
      <c r="R67" s="201">
        <f t="shared" si="9"/>
        <v>0</v>
      </c>
    </row>
    <row r="68" spans="3:18" x14ac:dyDescent="0.25">
      <c r="C68" s="114"/>
      <c r="D68" s="178"/>
      <c r="E68" s="34"/>
      <c r="F68" s="35"/>
      <c r="G68" s="138"/>
      <c r="H68" s="251">
        <f t="shared" si="6"/>
        <v>0</v>
      </c>
      <c r="I68" s="115">
        <f t="shared" si="4"/>
        <v>0</v>
      </c>
      <c r="J68" s="184">
        <v>0</v>
      </c>
      <c r="K68" s="254"/>
      <c r="O68" s="163">
        <f t="shared" si="7"/>
        <v>0</v>
      </c>
      <c r="P68" s="163">
        <f t="shared" si="8"/>
        <v>0</v>
      </c>
      <c r="Q68" s="201">
        <f t="shared" si="5"/>
        <v>0</v>
      </c>
      <c r="R68" s="201">
        <f t="shared" si="9"/>
        <v>0</v>
      </c>
    </row>
    <row r="69" spans="3:18" x14ac:dyDescent="0.25">
      <c r="C69" s="114"/>
      <c r="D69" s="178"/>
      <c r="E69" s="34"/>
      <c r="F69" s="35"/>
      <c r="G69" s="138"/>
      <c r="H69" s="251">
        <f t="shared" si="6"/>
        <v>0</v>
      </c>
      <c r="I69" s="115">
        <f t="shared" si="4"/>
        <v>0</v>
      </c>
      <c r="J69" s="184">
        <v>0</v>
      </c>
      <c r="K69" s="254"/>
      <c r="O69" s="163">
        <f t="shared" si="7"/>
        <v>0</v>
      </c>
      <c r="P69" s="163">
        <f t="shared" si="8"/>
        <v>0</v>
      </c>
      <c r="Q69" s="201">
        <f t="shared" si="5"/>
        <v>0</v>
      </c>
      <c r="R69" s="201">
        <f t="shared" si="9"/>
        <v>0</v>
      </c>
    </row>
    <row r="70" spans="3:18" x14ac:dyDescent="0.25">
      <c r="C70" s="114"/>
      <c r="D70" s="178"/>
      <c r="E70" s="34"/>
      <c r="F70" s="35"/>
      <c r="G70" s="138"/>
      <c r="H70" s="251">
        <f t="shared" si="6"/>
        <v>0</v>
      </c>
      <c r="I70" s="115">
        <f t="shared" si="4"/>
        <v>0</v>
      </c>
      <c r="J70" s="184">
        <v>0</v>
      </c>
      <c r="K70" s="254"/>
      <c r="O70" s="163">
        <f t="shared" si="7"/>
        <v>0</v>
      </c>
      <c r="P70" s="163">
        <f t="shared" si="8"/>
        <v>0</v>
      </c>
      <c r="Q70" s="201">
        <f t="shared" si="5"/>
        <v>0</v>
      </c>
      <c r="R70" s="201">
        <f t="shared" si="9"/>
        <v>0</v>
      </c>
    </row>
    <row r="71" spans="3:18" x14ac:dyDescent="0.25">
      <c r="C71" s="114"/>
      <c r="D71" s="178"/>
      <c r="E71" s="34"/>
      <c r="F71" s="35"/>
      <c r="G71" s="138"/>
      <c r="H71" s="251">
        <f t="shared" si="6"/>
        <v>0</v>
      </c>
      <c r="I71" s="115">
        <f t="shared" si="4"/>
        <v>0</v>
      </c>
      <c r="J71" s="184">
        <v>0</v>
      </c>
      <c r="K71" s="254"/>
      <c r="O71" s="163">
        <f t="shared" si="7"/>
        <v>0</v>
      </c>
      <c r="P71" s="163">
        <f t="shared" si="8"/>
        <v>0</v>
      </c>
      <c r="Q71" s="201">
        <f t="shared" si="5"/>
        <v>0</v>
      </c>
      <c r="R71" s="201">
        <f t="shared" si="9"/>
        <v>0</v>
      </c>
    </row>
    <row r="72" spans="3:18" x14ac:dyDescent="0.25">
      <c r="C72" s="114"/>
      <c r="D72" s="178"/>
      <c r="E72" s="34"/>
      <c r="F72" s="35"/>
      <c r="G72" s="138"/>
      <c r="H72" s="251">
        <f t="shared" si="6"/>
        <v>0</v>
      </c>
      <c r="I72" s="115">
        <f t="shared" si="4"/>
        <v>0</v>
      </c>
      <c r="J72" s="184">
        <v>0</v>
      </c>
      <c r="K72" s="254"/>
      <c r="O72" s="163">
        <f t="shared" si="7"/>
        <v>0</v>
      </c>
      <c r="P72" s="163">
        <f t="shared" si="8"/>
        <v>0</v>
      </c>
      <c r="Q72" s="201">
        <f t="shared" si="5"/>
        <v>0</v>
      </c>
      <c r="R72" s="201">
        <f t="shared" si="9"/>
        <v>0</v>
      </c>
    </row>
    <row r="73" spans="3:18" x14ac:dyDescent="0.25">
      <c r="C73" s="114"/>
      <c r="D73" s="178"/>
      <c r="E73" s="34"/>
      <c r="F73" s="35"/>
      <c r="G73" s="138"/>
      <c r="H73" s="251">
        <f t="shared" ref="H73:H96" si="10">G73*(O73*40+P73*50)</f>
        <v>0</v>
      </c>
      <c r="I73" s="115">
        <f t="shared" si="4"/>
        <v>0</v>
      </c>
      <c r="J73" s="184">
        <v>0</v>
      </c>
      <c r="K73" s="254"/>
      <c r="O73" s="163">
        <f t="shared" ref="O73:O96" si="11">IF(AND(E73="[*] Webcam recomanada ",G73&gt;0),1,0)</f>
        <v>0</v>
      </c>
      <c r="P73" s="163">
        <f t="shared" ref="P73:P96" si="12">IF(AND(F73="[*] Auriculars recomanats",G73&gt;0),1,0)</f>
        <v>0</v>
      </c>
      <c r="Q73" s="201">
        <f t="shared" si="5"/>
        <v>0</v>
      </c>
      <c r="R73" s="201">
        <f t="shared" ref="R73:R96" si="13">G73*Q73</f>
        <v>0</v>
      </c>
    </row>
    <row r="74" spans="3:18" x14ac:dyDescent="0.25">
      <c r="C74" s="114"/>
      <c r="D74" s="178"/>
      <c r="E74" s="34"/>
      <c r="F74" s="35"/>
      <c r="G74" s="138"/>
      <c r="H74" s="251">
        <f t="shared" si="10"/>
        <v>0</v>
      </c>
      <c r="I74" s="115">
        <f t="shared" ref="I74:I96" si="14">R74*90</f>
        <v>0</v>
      </c>
      <c r="J74" s="184">
        <v>0</v>
      </c>
      <c r="K74" s="254"/>
      <c r="O74" s="163">
        <f t="shared" si="11"/>
        <v>0</v>
      </c>
      <c r="P74" s="163">
        <f t="shared" si="12"/>
        <v>0</v>
      </c>
      <c r="Q74" s="201">
        <f t="shared" ref="Q74:Q96" si="15">IF(O74+P74&gt;0,1,0)</f>
        <v>0</v>
      </c>
      <c r="R74" s="201">
        <f t="shared" si="13"/>
        <v>0</v>
      </c>
    </row>
    <row r="75" spans="3:18" x14ac:dyDescent="0.25">
      <c r="C75" s="114"/>
      <c r="D75" s="178"/>
      <c r="E75" s="34"/>
      <c r="F75" s="35"/>
      <c r="G75" s="138"/>
      <c r="H75" s="251">
        <f t="shared" si="10"/>
        <v>0</v>
      </c>
      <c r="I75" s="115">
        <f t="shared" si="14"/>
        <v>0</v>
      </c>
      <c r="J75" s="184">
        <v>0</v>
      </c>
      <c r="K75" s="254"/>
      <c r="O75" s="163">
        <f t="shared" si="11"/>
        <v>0</v>
      </c>
      <c r="P75" s="163">
        <f t="shared" si="12"/>
        <v>0</v>
      </c>
      <c r="Q75" s="201">
        <f t="shared" si="15"/>
        <v>0</v>
      </c>
      <c r="R75" s="201">
        <f t="shared" si="13"/>
        <v>0</v>
      </c>
    </row>
    <row r="76" spans="3:18" x14ac:dyDescent="0.25">
      <c r="C76" s="114"/>
      <c r="D76" s="178"/>
      <c r="E76" s="34"/>
      <c r="F76" s="35"/>
      <c r="G76" s="138"/>
      <c r="H76" s="251">
        <f t="shared" si="10"/>
        <v>0</v>
      </c>
      <c r="I76" s="115">
        <f t="shared" si="14"/>
        <v>0</v>
      </c>
      <c r="J76" s="184">
        <v>0</v>
      </c>
      <c r="K76" s="254"/>
      <c r="O76" s="163">
        <f t="shared" si="11"/>
        <v>0</v>
      </c>
      <c r="P76" s="163">
        <f t="shared" si="12"/>
        <v>0</v>
      </c>
      <c r="Q76" s="201">
        <f t="shared" si="15"/>
        <v>0</v>
      </c>
      <c r="R76" s="201">
        <f t="shared" si="13"/>
        <v>0</v>
      </c>
    </row>
    <row r="77" spans="3:18" x14ac:dyDescent="0.25">
      <c r="C77" s="114"/>
      <c r="D77" s="178"/>
      <c r="E77" s="34"/>
      <c r="F77" s="35"/>
      <c r="G77" s="138"/>
      <c r="H77" s="251">
        <f t="shared" si="10"/>
        <v>0</v>
      </c>
      <c r="I77" s="115">
        <f t="shared" si="14"/>
        <v>0</v>
      </c>
      <c r="J77" s="184">
        <v>0</v>
      </c>
      <c r="K77" s="254"/>
      <c r="O77" s="163">
        <f t="shared" si="11"/>
        <v>0</v>
      </c>
      <c r="P77" s="163">
        <f t="shared" si="12"/>
        <v>0</v>
      </c>
      <c r="Q77" s="201">
        <f t="shared" si="15"/>
        <v>0</v>
      </c>
      <c r="R77" s="201">
        <f t="shared" si="13"/>
        <v>0</v>
      </c>
    </row>
    <row r="78" spans="3:18" x14ac:dyDescent="0.25">
      <c r="C78" s="114"/>
      <c r="D78" s="178"/>
      <c r="E78" s="34"/>
      <c r="F78" s="35"/>
      <c r="G78" s="138"/>
      <c r="H78" s="251">
        <f t="shared" si="10"/>
        <v>0</v>
      </c>
      <c r="I78" s="115">
        <f t="shared" si="14"/>
        <v>0</v>
      </c>
      <c r="J78" s="184">
        <v>0</v>
      </c>
      <c r="K78" s="254"/>
      <c r="O78" s="163">
        <f t="shared" si="11"/>
        <v>0</v>
      </c>
      <c r="P78" s="163">
        <f t="shared" si="12"/>
        <v>0</v>
      </c>
      <c r="Q78" s="201">
        <f t="shared" si="15"/>
        <v>0</v>
      </c>
      <c r="R78" s="201">
        <f t="shared" si="13"/>
        <v>0</v>
      </c>
    </row>
    <row r="79" spans="3:18" x14ac:dyDescent="0.25">
      <c r="C79" s="114"/>
      <c r="D79" s="178"/>
      <c r="E79" s="34"/>
      <c r="F79" s="35"/>
      <c r="G79" s="138"/>
      <c r="H79" s="251">
        <f t="shared" si="10"/>
        <v>0</v>
      </c>
      <c r="I79" s="115">
        <f t="shared" si="14"/>
        <v>0</v>
      </c>
      <c r="J79" s="184">
        <v>0</v>
      </c>
      <c r="K79" s="254"/>
      <c r="O79" s="163">
        <f t="shared" si="11"/>
        <v>0</v>
      </c>
      <c r="P79" s="163">
        <f t="shared" si="12"/>
        <v>0</v>
      </c>
      <c r="Q79" s="201">
        <f t="shared" si="15"/>
        <v>0</v>
      </c>
      <c r="R79" s="201">
        <f t="shared" si="13"/>
        <v>0</v>
      </c>
    </row>
    <row r="80" spans="3:18" x14ac:dyDescent="0.25">
      <c r="C80" s="114"/>
      <c r="D80" s="178"/>
      <c r="E80" s="34"/>
      <c r="F80" s="35"/>
      <c r="G80" s="138"/>
      <c r="H80" s="251">
        <f t="shared" si="10"/>
        <v>0</v>
      </c>
      <c r="I80" s="115">
        <f t="shared" si="14"/>
        <v>0</v>
      </c>
      <c r="J80" s="184">
        <v>0</v>
      </c>
      <c r="K80" s="254"/>
      <c r="O80" s="163">
        <f t="shared" si="11"/>
        <v>0</v>
      </c>
      <c r="P80" s="163">
        <f t="shared" si="12"/>
        <v>0</v>
      </c>
      <c r="Q80" s="201">
        <f t="shared" si="15"/>
        <v>0</v>
      </c>
      <c r="R80" s="201">
        <f t="shared" si="13"/>
        <v>0</v>
      </c>
    </row>
    <row r="81" spans="3:18" x14ac:dyDescent="0.25">
      <c r="C81" s="114"/>
      <c r="D81" s="178"/>
      <c r="E81" s="34"/>
      <c r="F81" s="35"/>
      <c r="G81" s="138"/>
      <c r="H81" s="251">
        <f t="shared" si="10"/>
        <v>0</v>
      </c>
      <c r="I81" s="115">
        <f t="shared" si="14"/>
        <v>0</v>
      </c>
      <c r="J81" s="184">
        <v>0</v>
      </c>
      <c r="K81" s="254"/>
      <c r="O81" s="163">
        <f t="shared" si="11"/>
        <v>0</v>
      </c>
      <c r="P81" s="163">
        <f t="shared" si="12"/>
        <v>0</v>
      </c>
      <c r="Q81" s="201">
        <f t="shared" si="15"/>
        <v>0</v>
      </c>
      <c r="R81" s="201">
        <f t="shared" si="13"/>
        <v>0</v>
      </c>
    </row>
    <row r="82" spans="3:18" x14ac:dyDescent="0.25">
      <c r="C82" s="114"/>
      <c r="D82" s="178"/>
      <c r="E82" s="34"/>
      <c r="F82" s="35"/>
      <c r="G82" s="138"/>
      <c r="H82" s="251">
        <f t="shared" si="10"/>
        <v>0</v>
      </c>
      <c r="I82" s="115">
        <f t="shared" si="14"/>
        <v>0</v>
      </c>
      <c r="J82" s="184">
        <v>0</v>
      </c>
      <c r="K82" s="254"/>
      <c r="O82" s="163">
        <f t="shared" si="11"/>
        <v>0</v>
      </c>
      <c r="P82" s="163">
        <f t="shared" si="12"/>
        <v>0</v>
      </c>
      <c r="Q82" s="201">
        <f t="shared" si="15"/>
        <v>0</v>
      </c>
      <c r="R82" s="201">
        <f t="shared" si="13"/>
        <v>0</v>
      </c>
    </row>
    <row r="83" spans="3:18" x14ac:dyDescent="0.25">
      <c r="C83" s="114"/>
      <c r="D83" s="178"/>
      <c r="E83" s="34"/>
      <c r="F83" s="35"/>
      <c r="G83" s="138"/>
      <c r="H83" s="251">
        <f t="shared" si="10"/>
        <v>0</v>
      </c>
      <c r="I83" s="115">
        <f t="shared" si="14"/>
        <v>0</v>
      </c>
      <c r="J83" s="184">
        <v>0</v>
      </c>
      <c r="K83" s="254"/>
      <c r="O83" s="163">
        <f t="shared" si="11"/>
        <v>0</v>
      </c>
      <c r="P83" s="163">
        <f t="shared" si="12"/>
        <v>0</v>
      </c>
      <c r="Q83" s="201">
        <f t="shared" si="15"/>
        <v>0</v>
      </c>
      <c r="R83" s="201">
        <f t="shared" si="13"/>
        <v>0</v>
      </c>
    </row>
    <row r="84" spans="3:18" x14ac:dyDescent="0.25">
      <c r="C84" s="114"/>
      <c r="D84" s="178"/>
      <c r="E84" s="34"/>
      <c r="F84" s="35"/>
      <c r="G84" s="138"/>
      <c r="H84" s="251">
        <f t="shared" si="10"/>
        <v>0</v>
      </c>
      <c r="I84" s="115">
        <f t="shared" si="14"/>
        <v>0</v>
      </c>
      <c r="J84" s="184">
        <v>0</v>
      </c>
      <c r="K84" s="254"/>
      <c r="O84" s="163">
        <f t="shared" si="11"/>
        <v>0</v>
      </c>
      <c r="P84" s="163">
        <f t="shared" si="12"/>
        <v>0</v>
      </c>
      <c r="Q84" s="201">
        <f t="shared" si="15"/>
        <v>0</v>
      </c>
      <c r="R84" s="201">
        <f t="shared" si="13"/>
        <v>0</v>
      </c>
    </row>
    <row r="85" spans="3:18" x14ac:dyDescent="0.25">
      <c r="C85" s="114"/>
      <c r="D85" s="178"/>
      <c r="E85" s="34"/>
      <c r="F85" s="35"/>
      <c r="G85" s="138"/>
      <c r="H85" s="251">
        <f t="shared" si="10"/>
        <v>0</v>
      </c>
      <c r="I85" s="115">
        <f t="shared" si="14"/>
        <v>0</v>
      </c>
      <c r="J85" s="184">
        <v>0</v>
      </c>
      <c r="K85" s="254"/>
      <c r="O85" s="163">
        <f t="shared" si="11"/>
        <v>0</v>
      </c>
      <c r="P85" s="163">
        <f t="shared" si="12"/>
        <v>0</v>
      </c>
      <c r="Q85" s="201">
        <f t="shared" si="15"/>
        <v>0</v>
      </c>
      <c r="R85" s="201">
        <f t="shared" si="13"/>
        <v>0</v>
      </c>
    </row>
    <row r="86" spans="3:18" x14ac:dyDescent="0.25">
      <c r="C86" s="114"/>
      <c r="D86" s="178"/>
      <c r="E86" s="34"/>
      <c r="F86" s="35"/>
      <c r="G86" s="138"/>
      <c r="H86" s="251">
        <f t="shared" si="10"/>
        <v>0</v>
      </c>
      <c r="I86" s="115">
        <f t="shared" si="14"/>
        <v>0</v>
      </c>
      <c r="J86" s="184">
        <v>0</v>
      </c>
      <c r="K86" s="254"/>
      <c r="O86" s="163">
        <f t="shared" si="11"/>
        <v>0</v>
      </c>
      <c r="P86" s="163">
        <f t="shared" si="12"/>
        <v>0</v>
      </c>
      <c r="Q86" s="201">
        <f t="shared" si="15"/>
        <v>0</v>
      </c>
      <c r="R86" s="201">
        <f t="shared" si="13"/>
        <v>0</v>
      </c>
    </row>
    <row r="87" spans="3:18" x14ac:dyDescent="0.25">
      <c r="C87" s="114"/>
      <c r="D87" s="178"/>
      <c r="E87" s="34"/>
      <c r="F87" s="35"/>
      <c r="G87" s="138"/>
      <c r="H87" s="251">
        <f t="shared" si="10"/>
        <v>0</v>
      </c>
      <c r="I87" s="115">
        <f t="shared" si="14"/>
        <v>0</v>
      </c>
      <c r="J87" s="184">
        <v>0</v>
      </c>
      <c r="K87" s="254"/>
      <c r="O87" s="163">
        <f t="shared" si="11"/>
        <v>0</v>
      </c>
      <c r="P87" s="163">
        <f t="shared" si="12"/>
        <v>0</v>
      </c>
      <c r="Q87" s="201">
        <f t="shared" si="15"/>
        <v>0</v>
      </c>
      <c r="R87" s="201">
        <f t="shared" si="13"/>
        <v>0</v>
      </c>
    </row>
    <row r="88" spans="3:18" x14ac:dyDescent="0.25">
      <c r="C88" s="114"/>
      <c r="D88" s="178"/>
      <c r="E88" s="34"/>
      <c r="F88" s="35"/>
      <c r="G88" s="138"/>
      <c r="H88" s="251">
        <f t="shared" si="10"/>
        <v>0</v>
      </c>
      <c r="I88" s="115">
        <f t="shared" si="14"/>
        <v>0</v>
      </c>
      <c r="J88" s="184">
        <v>0</v>
      </c>
      <c r="K88" s="254"/>
      <c r="O88" s="163">
        <f t="shared" si="11"/>
        <v>0</v>
      </c>
      <c r="P88" s="163">
        <f t="shared" si="12"/>
        <v>0</v>
      </c>
      <c r="Q88" s="201">
        <f t="shared" si="15"/>
        <v>0</v>
      </c>
      <c r="R88" s="201">
        <f t="shared" si="13"/>
        <v>0</v>
      </c>
    </row>
    <row r="89" spans="3:18" x14ac:dyDescent="0.25">
      <c r="C89" s="114"/>
      <c r="D89" s="178"/>
      <c r="E89" s="34"/>
      <c r="F89" s="35"/>
      <c r="G89" s="138"/>
      <c r="H89" s="251">
        <f t="shared" si="10"/>
        <v>0</v>
      </c>
      <c r="I89" s="115">
        <f t="shared" si="14"/>
        <v>0</v>
      </c>
      <c r="J89" s="184">
        <v>0</v>
      </c>
      <c r="K89" s="254"/>
      <c r="O89" s="163">
        <f t="shared" si="11"/>
        <v>0</v>
      </c>
      <c r="P89" s="163">
        <f t="shared" si="12"/>
        <v>0</v>
      </c>
      <c r="Q89" s="201">
        <f t="shared" si="15"/>
        <v>0</v>
      </c>
      <c r="R89" s="201">
        <f t="shared" si="13"/>
        <v>0</v>
      </c>
    </row>
    <row r="90" spans="3:18" x14ac:dyDescent="0.25">
      <c r="C90" s="114"/>
      <c r="D90" s="178"/>
      <c r="E90" s="34"/>
      <c r="F90" s="35"/>
      <c r="G90" s="138"/>
      <c r="H90" s="251">
        <f t="shared" si="10"/>
        <v>0</v>
      </c>
      <c r="I90" s="115">
        <f t="shared" si="14"/>
        <v>0</v>
      </c>
      <c r="J90" s="184">
        <v>0</v>
      </c>
      <c r="K90" s="254"/>
      <c r="O90" s="163">
        <f t="shared" si="11"/>
        <v>0</v>
      </c>
      <c r="P90" s="163">
        <f t="shared" si="12"/>
        <v>0</v>
      </c>
      <c r="Q90" s="201">
        <f t="shared" si="15"/>
        <v>0</v>
      </c>
      <c r="R90" s="201">
        <f t="shared" si="13"/>
        <v>0</v>
      </c>
    </row>
    <row r="91" spans="3:18" x14ac:dyDescent="0.25">
      <c r="C91" s="114"/>
      <c r="D91" s="178"/>
      <c r="E91" s="34"/>
      <c r="F91" s="35"/>
      <c r="G91" s="138"/>
      <c r="H91" s="251">
        <f t="shared" si="10"/>
        <v>0</v>
      </c>
      <c r="I91" s="115">
        <f t="shared" si="14"/>
        <v>0</v>
      </c>
      <c r="J91" s="184">
        <v>0</v>
      </c>
      <c r="K91" s="254"/>
      <c r="O91" s="163">
        <f t="shared" si="11"/>
        <v>0</v>
      </c>
      <c r="P91" s="163">
        <f t="shared" si="12"/>
        <v>0</v>
      </c>
      <c r="Q91" s="201">
        <f t="shared" si="15"/>
        <v>0</v>
      </c>
      <c r="R91" s="201">
        <f t="shared" si="13"/>
        <v>0</v>
      </c>
    </row>
    <row r="92" spans="3:18" x14ac:dyDescent="0.25">
      <c r="C92" s="114"/>
      <c r="D92" s="178"/>
      <c r="E92" s="34"/>
      <c r="F92" s="35"/>
      <c r="G92" s="138"/>
      <c r="H92" s="251">
        <f t="shared" si="10"/>
        <v>0</v>
      </c>
      <c r="I92" s="115">
        <f t="shared" si="14"/>
        <v>0</v>
      </c>
      <c r="J92" s="184">
        <v>0</v>
      </c>
      <c r="K92" s="254"/>
      <c r="O92" s="163">
        <f t="shared" si="11"/>
        <v>0</v>
      </c>
      <c r="P92" s="163">
        <f t="shared" si="12"/>
        <v>0</v>
      </c>
      <c r="Q92" s="201">
        <f t="shared" si="15"/>
        <v>0</v>
      </c>
      <c r="R92" s="201">
        <f t="shared" si="13"/>
        <v>0</v>
      </c>
    </row>
    <row r="93" spans="3:18" x14ac:dyDescent="0.25">
      <c r="C93" s="114"/>
      <c r="D93" s="178"/>
      <c r="E93" s="34"/>
      <c r="F93" s="35"/>
      <c r="G93" s="138"/>
      <c r="H93" s="251">
        <f t="shared" si="10"/>
        <v>0</v>
      </c>
      <c r="I93" s="115">
        <f t="shared" si="14"/>
        <v>0</v>
      </c>
      <c r="J93" s="184">
        <v>0</v>
      </c>
      <c r="K93" s="254"/>
      <c r="O93" s="163">
        <f t="shared" si="11"/>
        <v>0</v>
      </c>
      <c r="P93" s="163">
        <f t="shared" si="12"/>
        <v>0</v>
      </c>
      <c r="Q93" s="201">
        <f t="shared" si="15"/>
        <v>0</v>
      </c>
      <c r="R93" s="201">
        <f t="shared" si="13"/>
        <v>0</v>
      </c>
    </row>
    <row r="94" spans="3:18" x14ac:dyDescent="0.25">
      <c r="C94" s="114"/>
      <c r="D94" s="178"/>
      <c r="E94" s="34"/>
      <c r="F94" s="35"/>
      <c r="G94" s="138"/>
      <c r="H94" s="251">
        <f t="shared" si="10"/>
        <v>0</v>
      </c>
      <c r="I94" s="115">
        <f t="shared" si="14"/>
        <v>0</v>
      </c>
      <c r="J94" s="184">
        <v>0</v>
      </c>
      <c r="K94" s="254"/>
      <c r="O94" s="163">
        <f t="shared" si="11"/>
        <v>0</v>
      </c>
      <c r="P94" s="163">
        <f t="shared" si="12"/>
        <v>0</v>
      </c>
      <c r="Q94" s="201">
        <f t="shared" si="15"/>
        <v>0</v>
      </c>
      <c r="R94" s="201">
        <f t="shared" si="13"/>
        <v>0</v>
      </c>
    </row>
    <row r="95" spans="3:18" x14ac:dyDescent="0.25">
      <c r="C95" s="114"/>
      <c r="D95" s="178"/>
      <c r="E95" s="34"/>
      <c r="F95" s="35"/>
      <c r="G95" s="138"/>
      <c r="H95" s="251">
        <f t="shared" si="10"/>
        <v>0</v>
      </c>
      <c r="I95" s="115">
        <f t="shared" si="14"/>
        <v>0</v>
      </c>
      <c r="J95" s="184">
        <v>0</v>
      </c>
      <c r="K95" s="254"/>
      <c r="O95" s="163">
        <f t="shared" si="11"/>
        <v>0</v>
      </c>
      <c r="P95" s="163">
        <f t="shared" si="12"/>
        <v>0</v>
      </c>
      <c r="Q95" s="201">
        <f t="shared" si="15"/>
        <v>0</v>
      </c>
      <c r="R95" s="201">
        <f t="shared" si="13"/>
        <v>0</v>
      </c>
    </row>
    <row r="96" spans="3:18" ht="13.8" thickBot="1" x14ac:dyDescent="0.3">
      <c r="C96" s="114"/>
      <c r="D96" s="179"/>
      <c r="E96" s="180"/>
      <c r="F96" s="181"/>
      <c r="G96" s="247"/>
      <c r="H96" s="252">
        <f t="shared" si="10"/>
        <v>0</v>
      </c>
      <c r="I96" s="115">
        <f t="shared" si="14"/>
        <v>0</v>
      </c>
      <c r="J96" s="184">
        <v>0</v>
      </c>
      <c r="K96" s="255"/>
      <c r="O96" s="163">
        <f t="shared" si="11"/>
        <v>0</v>
      </c>
      <c r="P96" s="163">
        <f t="shared" si="12"/>
        <v>0</v>
      </c>
      <c r="Q96" s="201">
        <f t="shared" si="15"/>
        <v>0</v>
      </c>
      <c r="R96" s="201">
        <f t="shared" si="13"/>
        <v>0</v>
      </c>
    </row>
    <row r="97" spans="4:16" ht="13.8" customHeight="1" x14ac:dyDescent="0.25">
      <c r="D97" s="173"/>
      <c r="E97" s="173"/>
      <c r="F97" s="173"/>
      <c r="G97" s="173"/>
      <c r="H97" s="173"/>
      <c r="I97" s="95"/>
      <c r="J97" s="95"/>
    </row>
    <row r="98" spans="4:16" ht="13.8" customHeight="1" x14ac:dyDescent="0.25">
      <c r="D98" s="95"/>
      <c r="E98" s="95"/>
      <c r="F98" s="95"/>
      <c r="G98" s="95"/>
      <c r="H98" s="95"/>
      <c r="I98" s="95"/>
      <c r="J98" s="95"/>
      <c r="O98" s="95"/>
      <c r="P98" s="95"/>
    </row>
    <row r="99" spans="4:16" ht="13.8" customHeight="1" x14ac:dyDescent="0.25">
      <c r="D99" s="95"/>
      <c r="E99" s="95"/>
      <c r="F99" s="95"/>
      <c r="G99" s="95"/>
      <c r="H99" s="95"/>
      <c r="I99" s="95"/>
      <c r="J99" s="95"/>
      <c r="O99" s="95"/>
      <c r="P99" s="95"/>
    </row>
    <row r="100" spans="4:16" ht="13.8" customHeight="1" x14ac:dyDescent="0.25">
      <c r="D100" s="95"/>
      <c r="E100" s="95"/>
      <c r="F100" s="95"/>
      <c r="G100" s="95"/>
      <c r="H100" s="95"/>
      <c r="I100" s="95"/>
      <c r="J100" s="95"/>
      <c r="O100" s="95"/>
      <c r="P100" s="95"/>
    </row>
    <row r="101" spans="4:16" ht="13.8" customHeight="1" x14ac:dyDescent="0.25">
      <c r="D101" s="95"/>
      <c r="E101" s="95"/>
      <c r="F101" s="95"/>
      <c r="G101" s="95"/>
      <c r="H101" s="95"/>
      <c r="I101" s="95"/>
      <c r="J101" s="95"/>
      <c r="O101" s="95"/>
      <c r="P101" s="95"/>
    </row>
    <row r="102" spans="4:16" ht="13.8" customHeight="1" x14ac:dyDescent="0.25">
      <c r="D102" s="95"/>
      <c r="E102" s="95"/>
      <c r="F102" s="95"/>
      <c r="G102" s="95"/>
      <c r="H102" s="95"/>
      <c r="I102" s="95"/>
      <c r="J102" s="95"/>
      <c r="O102" s="95"/>
      <c r="P102" s="95"/>
    </row>
    <row r="103" spans="4:16" ht="13.8" customHeight="1" x14ac:dyDescent="0.25">
      <c r="D103" s="95"/>
      <c r="E103" s="95"/>
      <c r="F103" s="95"/>
      <c r="G103" s="95"/>
      <c r="H103" s="95"/>
      <c r="I103" s="95"/>
      <c r="J103" s="95"/>
      <c r="O103" s="95"/>
      <c r="P103" s="95"/>
    </row>
    <row r="104" spans="4:16" ht="13.8" customHeight="1" x14ac:dyDescent="0.25">
      <c r="D104" s="95"/>
      <c r="E104" s="95"/>
      <c r="F104" s="95"/>
      <c r="G104" s="95"/>
      <c r="H104" s="95"/>
      <c r="I104" s="95"/>
      <c r="J104" s="95"/>
      <c r="O104" s="95"/>
      <c r="P104" s="95"/>
    </row>
    <row r="105" spans="4:16" ht="13.8" customHeight="1" x14ac:dyDescent="0.25">
      <c r="D105" s="95"/>
      <c r="E105" s="95"/>
      <c r="F105" s="95"/>
      <c r="G105" s="95"/>
      <c r="H105" s="95"/>
      <c r="I105" s="95"/>
      <c r="J105" s="95"/>
      <c r="O105" s="95"/>
      <c r="P105" s="95"/>
    </row>
    <row r="106" spans="4:16" ht="13.8" customHeight="1" x14ac:dyDescent="0.25">
      <c r="D106" s="95"/>
      <c r="E106" s="95"/>
      <c r="F106" s="95"/>
      <c r="G106" s="95"/>
      <c r="H106" s="95"/>
      <c r="I106" s="95"/>
      <c r="J106" s="95"/>
      <c r="O106" s="95"/>
      <c r="P106" s="95"/>
    </row>
    <row r="107" spans="4:16" ht="13.8" customHeight="1" x14ac:dyDescent="0.25">
      <c r="D107" s="95"/>
      <c r="E107" s="95"/>
      <c r="F107" s="95"/>
      <c r="G107" s="95"/>
      <c r="H107" s="95"/>
      <c r="I107" s="95"/>
      <c r="J107" s="95"/>
      <c r="O107" s="95"/>
      <c r="P107" s="95"/>
    </row>
    <row r="108" spans="4:16" ht="13.8" customHeight="1" x14ac:dyDescent="0.25">
      <c r="D108" s="95"/>
      <c r="E108" s="95"/>
      <c r="F108" s="95"/>
      <c r="G108" s="95"/>
      <c r="H108" s="95"/>
      <c r="I108" s="95"/>
      <c r="J108" s="95"/>
      <c r="O108" s="95"/>
      <c r="P108" s="95"/>
    </row>
    <row r="109" spans="4:16" ht="13.8" customHeight="1" x14ac:dyDescent="0.25">
      <c r="D109" s="95"/>
      <c r="E109" s="95"/>
      <c r="F109" s="95"/>
      <c r="G109" s="95"/>
      <c r="H109" s="95"/>
      <c r="I109" s="95"/>
      <c r="J109" s="95"/>
    </row>
    <row r="110" spans="4:16" ht="13.8" customHeight="1" x14ac:dyDescent="0.25">
      <c r="D110" s="95"/>
      <c r="E110" s="95"/>
      <c r="F110" s="95"/>
      <c r="G110" s="95"/>
      <c r="H110" s="95"/>
      <c r="I110" s="95"/>
      <c r="J110" s="95"/>
    </row>
    <row r="111" spans="4:16" ht="13.8" customHeight="1" x14ac:dyDescent="0.25">
      <c r="D111" s="95"/>
      <c r="E111" s="95"/>
      <c r="F111" s="95"/>
      <c r="G111" s="95"/>
      <c r="H111" s="95"/>
      <c r="I111" s="95"/>
      <c r="J111" s="95"/>
    </row>
    <row r="112" spans="4:16" ht="13.8" customHeight="1" x14ac:dyDescent="0.25">
      <c r="D112" s="95"/>
      <c r="E112" s="95"/>
      <c r="F112" s="95"/>
      <c r="G112" s="95"/>
      <c r="H112" s="95"/>
      <c r="I112" s="95"/>
      <c r="J112" s="95"/>
    </row>
    <row r="113" spans="4:10" ht="13.8" customHeight="1" x14ac:dyDescent="0.25">
      <c r="D113" s="95"/>
      <c r="E113" s="95"/>
      <c r="F113" s="95"/>
      <c r="G113" s="95"/>
      <c r="H113" s="95"/>
      <c r="I113" s="95"/>
      <c r="J113" s="95"/>
    </row>
  </sheetData>
  <sheetProtection algorithmName="SHA-512" hashValue="zv9dIhjlwLwbFvXryrVtWAMUP6//jWSZvoweegh+a0xvBA3CbQ1QUsL2VsMYEql3oiqGNRBYl+hfnMomR7llhA==" saltValue="u+TymmBpSnHHaZvJArMqcA==" spinCount="100000" sheet="1" objects="1" scenarios="1"/>
  <mergeCells count="3">
    <mergeCell ref="D2:F2"/>
    <mergeCell ref="G2:J2"/>
    <mergeCell ref="D4:J4"/>
  </mergeCells>
  <conditionalFormatting sqref="G12">
    <cfRule type="expression" dxfId="1" priority="2">
      <formula>siinm($G$12&lt;&gt;"",Verdader,FALSE)</formula>
    </cfRule>
  </conditionalFormatting>
  <conditionalFormatting sqref="G9:G96">
    <cfRule type="expression" dxfId="0" priority="1">
      <formula>IF(Q9&lt;&gt;1,TRUE,FALSE)</formula>
    </cfRule>
  </conditionalFormatting>
  <hyperlinks>
    <hyperlink ref="M4" location="Resum!D5" display="è"/>
    <hyperlink ref="B4" location="Tauletes!D9" display="ç"/>
  </hyperlinks>
  <pageMargins left="0.7" right="0.7" top="0.75" bottom="0.75" header="0.3" footer="0.3"/>
  <pageSetup paperSize="9" scale="78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Llistes!$D$84:$D$85</xm:f>
          </x14:formula1>
          <xm:sqref>E9:E96</xm:sqref>
        </x14:dataValidation>
        <x14:dataValidation type="list" operator="equal" allowBlank="1" showErrorMessage="1">
          <x14:formula1>
            <xm:f>Llistes!$D$34:$D$47</xm:f>
          </x14:formula1>
          <xm:sqref>D9:D96</xm:sqref>
        </x14:dataValidation>
        <x14:dataValidation type="list" allowBlank="1" showInputMessage="1" showErrorMessage="1">
          <x14:formula1>
            <xm:f>Llistes!$D$88:$D$89</xm:f>
          </x14:formula1>
          <xm:sqref>F9:F96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S89"/>
  <sheetViews>
    <sheetView zoomScaleNormal="100" workbookViewId="0">
      <selection activeCell="F37" sqref="F37"/>
    </sheetView>
  </sheetViews>
  <sheetFormatPr baseColWidth="10" defaultColWidth="9.109375" defaultRowHeight="13.2" x14ac:dyDescent="0.25"/>
  <cols>
    <col min="1" max="1" width="2.44140625" style="2" customWidth="1"/>
    <col min="2" max="2" width="5.6640625" style="3" customWidth="1"/>
    <col min="3" max="3" width="7.33203125" style="2" customWidth="1"/>
    <col min="4" max="4" width="70.33203125" style="4" customWidth="1"/>
    <col min="5" max="5" width="11.5546875" style="2"/>
    <col min="6" max="6" width="13.6640625" style="2" customWidth="1"/>
    <col min="7" max="7" width="13" style="2" customWidth="1"/>
    <col min="8" max="8" width="11.6640625" style="2" customWidth="1"/>
    <col min="9" max="1007" width="11.5546875" style="2"/>
    <col min="1008" max="16384" width="9.109375" style="1"/>
  </cols>
  <sheetData>
    <row r="2" spans="1:1007" ht="13.8" thickBot="1" x14ac:dyDescent="0.3"/>
    <row r="3" spans="1:1007" s="158" customFormat="1" ht="27" thickBot="1" x14ac:dyDescent="0.3">
      <c r="A3" s="152"/>
      <c r="B3" s="153"/>
      <c r="C3" s="152"/>
      <c r="D3" s="154" t="s">
        <v>154</v>
      </c>
      <c r="E3" s="155" t="s">
        <v>0</v>
      </c>
      <c r="F3" s="156" t="s">
        <v>171</v>
      </c>
      <c r="G3" s="156" t="s">
        <v>173</v>
      </c>
      <c r="H3" s="157" t="s">
        <v>172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  <c r="IW3" s="152"/>
      <c r="IX3" s="152"/>
      <c r="IY3" s="152"/>
      <c r="IZ3" s="152"/>
      <c r="JA3" s="152"/>
      <c r="JB3" s="152"/>
      <c r="JC3" s="152"/>
      <c r="JD3" s="152"/>
      <c r="JE3" s="152"/>
      <c r="JF3" s="152"/>
      <c r="JG3" s="152"/>
      <c r="JH3" s="152"/>
      <c r="JI3" s="152"/>
      <c r="JJ3" s="152"/>
      <c r="JK3" s="152"/>
      <c r="JL3" s="152"/>
      <c r="JM3" s="152"/>
      <c r="JN3" s="152"/>
      <c r="JO3" s="152"/>
      <c r="JP3" s="152"/>
      <c r="JQ3" s="152"/>
      <c r="JR3" s="152"/>
      <c r="JS3" s="152"/>
      <c r="JT3" s="152"/>
      <c r="JU3" s="152"/>
      <c r="JV3" s="152"/>
      <c r="JW3" s="152"/>
      <c r="JX3" s="152"/>
      <c r="JY3" s="152"/>
      <c r="JZ3" s="152"/>
      <c r="KA3" s="152"/>
      <c r="KB3" s="152"/>
      <c r="KC3" s="152"/>
      <c r="KD3" s="152"/>
      <c r="KE3" s="152"/>
      <c r="KF3" s="152"/>
      <c r="KG3" s="152"/>
      <c r="KH3" s="152"/>
      <c r="KI3" s="152"/>
      <c r="KJ3" s="152"/>
      <c r="KK3" s="152"/>
      <c r="KL3" s="152"/>
      <c r="KM3" s="152"/>
      <c r="KN3" s="152"/>
      <c r="KO3" s="152"/>
      <c r="KP3" s="152"/>
      <c r="KQ3" s="152"/>
      <c r="KR3" s="152"/>
      <c r="KS3" s="152"/>
      <c r="KT3" s="152"/>
      <c r="KU3" s="152"/>
      <c r="KV3" s="152"/>
      <c r="KW3" s="152"/>
      <c r="KX3" s="152"/>
      <c r="KY3" s="152"/>
      <c r="KZ3" s="152"/>
      <c r="LA3" s="152"/>
      <c r="LB3" s="152"/>
      <c r="LC3" s="152"/>
      <c r="LD3" s="152"/>
      <c r="LE3" s="152"/>
      <c r="LF3" s="152"/>
      <c r="LG3" s="152"/>
      <c r="LH3" s="152"/>
      <c r="LI3" s="152"/>
      <c r="LJ3" s="152"/>
      <c r="LK3" s="152"/>
      <c r="LL3" s="152"/>
      <c r="LM3" s="152"/>
      <c r="LN3" s="152"/>
      <c r="LO3" s="152"/>
      <c r="LP3" s="152"/>
      <c r="LQ3" s="152"/>
      <c r="LR3" s="152"/>
      <c r="LS3" s="152"/>
      <c r="LT3" s="152"/>
      <c r="LU3" s="152"/>
      <c r="LV3" s="152"/>
      <c r="LW3" s="152"/>
      <c r="LX3" s="152"/>
      <c r="LY3" s="152"/>
      <c r="LZ3" s="152"/>
      <c r="MA3" s="152"/>
      <c r="MB3" s="152"/>
      <c r="MC3" s="152"/>
      <c r="MD3" s="152"/>
      <c r="ME3" s="152"/>
      <c r="MF3" s="152"/>
      <c r="MG3" s="152"/>
      <c r="MH3" s="152"/>
      <c r="MI3" s="152"/>
      <c r="MJ3" s="152"/>
      <c r="MK3" s="152"/>
      <c r="ML3" s="152"/>
      <c r="MM3" s="152"/>
      <c r="MN3" s="152"/>
      <c r="MO3" s="152"/>
      <c r="MP3" s="152"/>
      <c r="MQ3" s="152"/>
      <c r="MR3" s="152"/>
      <c r="MS3" s="152"/>
      <c r="MT3" s="152"/>
      <c r="MU3" s="152"/>
      <c r="MV3" s="152"/>
      <c r="MW3" s="152"/>
      <c r="MX3" s="152"/>
      <c r="MY3" s="152"/>
      <c r="MZ3" s="152"/>
      <c r="NA3" s="152"/>
      <c r="NB3" s="152"/>
      <c r="NC3" s="152"/>
      <c r="ND3" s="152"/>
      <c r="NE3" s="152"/>
      <c r="NF3" s="152"/>
      <c r="NG3" s="152"/>
      <c r="NH3" s="152"/>
      <c r="NI3" s="152"/>
      <c r="NJ3" s="152"/>
      <c r="NK3" s="152"/>
      <c r="NL3" s="152"/>
      <c r="NM3" s="152"/>
      <c r="NN3" s="152"/>
      <c r="NO3" s="152"/>
      <c r="NP3" s="152"/>
      <c r="NQ3" s="152"/>
      <c r="NR3" s="152"/>
      <c r="NS3" s="152"/>
      <c r="NT3" s="152"/>
      <c r="NU3" s="152"/>
      <c r="NV3" s="152"/>
      <c r="NW3" s="152"/>
      <c r="NX3" s="152"/>
      <c r="NY3" s="152"/>
      <c r="NZ3" s="152"/>
      <c r="OA3" s="152"/>
      <c r="OB3" s="152"/>
      <c r="OC3" s="152"/>
      <c r="OD3" s="152"/>
      <c r="OE3" s="152"/>
      <c r="OF3" s="152"/>
      <c r="OG3" s="152"/>
      <c r="OH3" s="152"/>
      <c r="OI3" s="152"/>
      <c r="OJ3" s="152"/>
      <c r="OK3" s="152"/>
      <c r="OL3" s="152"/>
      <c r="OM3" s="152"/>
      <c r="ON3" s="152"/>
      <c r="OO3" s="152"/>
      <c r="OP3" s="152"/>
      <c r="OQ3" s="152"/>
      <c r="OR3" s="152"/>
      <c r="OS3" s="152"/>
      <c r="OT3" s="152"/>
      <c r="OU3" s="152"/>
      <c r="OV3" s="152"/>
      <c r="OW3" s="152"/>
      <c r="OX3" s="152"/>
      <c r="OY3" s="152"/>
      <c r="OZ3" s="152"/>
      <c r="PA3" s="152"/>
      <c r="PB3" s="152"/>
      <c r="PC3" s="152"/>
      <c r="PD3" s="152"/>
      <c r="PE3" s="152"/>
      <c r="PF3" s="152"/>
      <c r="PG3" s="152"/>
      <c r="PH3" s="152"/>
      <c r="PI3" s="152"/>
      <c r="PJ3" s="152"/>
      <c r="PK3" s="152"/>
      <c r="PL3" s="152"/>
      <c r="PM3" s="152"/>
      <c r="PN3" s="152"/>
      <c r="PO3" s="152"/>
      <c r="PP3" s="152"/>
      <c r="PQ3" s="152"/>
      <c r="PR3" s="152"/>
      <c r="PS3" s="152"/>
      <c r="PT3" s="152"/>
      <c r="PU3" s="152"/>
      <c r="PV3" s="152"/>
      <c r="PW3" s="152"/>
      <c r="PX3" s="152"/>
      <c r="PY3" s="152"/>
      <c r="PZ3" s="152"/>
      <c r="QA3" s="152"/>
      <c r="QB3" s="152"/>
      <c r="QC3" s="152"/>
      <c r="QD3" s="152"/>
      <c r="QE3" s="152"/>
      <c r="QF3" s="152"/>
      <c r="QG3" s="152"/>
      <c r="QH3" s="152"/>
      <c r="QI3" s="152"/>
      <c r="QJ3" s="152"/>
      <c r="QK3" s="152"/>
      <c r="QL3" s="152"/>
      <c r="QM3" s="152"/>
      <c r="QN3" s="152"/>
      <c r="QO3" s="152"/>
      <c r="QP3" s="152"/>
      <c r="QQ3" s="152"/>
      <c r="QR3" s="152"/>
      <c r="QS3" s="152"/>
      <c r="QT3" s="152"/>
      <c r="QU3" s="152"/>
      <c r="QV3" s="152"/>
      <c r="QW3" s="152"/>
      <c r="QX3" s="152"/>
      <c r="QY3" s="152"/>
      <c r="QZ3" s="152"/>
      <c r="RA3" s="152"/>
      <c r="RB3" s="152"/>
      <c r="RC3" s="152"/>
      <c r="RD3" s="152"/>
      <c r="RE3" s="152"/>
      <c r="RF3" s="152"/>
      <c r="RG3" s="152"/>
      <c r="RH3" s="152"/>
      <c r="RI3" s="152"/>
      <c r="RJ3" s="152"/>
      <c r="RK3" s="152"/>
      <c r="RL3" s="152"/>
      <c r="RM3" s="152"/>
      <c r="RN3" s="152"/>
      <c r="RO3" s="152"/>
      <c r="RP3" s="152"/>
      <c r="RQ3" s="152"/>
      <c r="RR3" s="152"/>
      <c r="RS3" s="152"/>
      <c r="RT3" s="152"/>
      <c r="RU3" s="152"/>
      <c r="RV3" s="152"/>
      <c r="RW3" s="152"/>
      <c r="RX3" s="152"/>
      <c r="RY3" s="152"/>
      <c r="RZ3" s="152"/>
      <c r="SA3" s="152"/>
      <c r="SB3" s="152"/>
      <c r="SC3" s="152"/>
      <c r="SD3" s="152"/>
      <c r="SE3" s="152"/>
      <c r="SF3" s="152"/>
      <c r="SG3" s="152"/>
      <c r="SH3" s="152"/>
      <c r="SI3" s="152"/>
      <c r="SJ3" s="152"/>
      <c r="SK3" s="152"/>
      <c r="SL3" s="152"/>
      <c r="SM3" s="152"/>
      <c r="SN3" s="152"/>
      <c r="SO3" s="152"/>
      <c r="SP3" s="152"/>
      <c r="SQ3" s="152"/>
      <c r="SR3" s="152"/>
      <c r="SS3" s="152"/>
      <c r="ST3" s="152"/>
      <c r="SU3" s="152"/>
      <c r="SV3" s="152"/>
      <c r="SW3" s="152"/>
      <c r="SX3" s="152"/>
      <c r="SY3" s="152"/>
      <c r="SZ3" s="152"/>
      <c r="TA3" s="152"/>
      <c r="TB3" s="152"/>
      <c r="TC3" s="152"/>
      <c r="TD3" s="152"/>
      <c r="TE3" s="152"/>
      <c r="TF3" s="152"/>
      <c r="TG3" s="152"/>
      <c r="TH3" s="152"/>
      <c r="TI3" s="152"/>
      <c r="TJ3" s="152"/>
      <c r="TK3" s="152"/>
      <c r="TL3" s="152"/>
      <c r="TM3" s="152"/>
      <c r="TN3" s="152"/>
      <c r="TO3" s="152"/>
      <c r="TP3" s="152"/>
      <c r="TQ3" s="152"/>
      <c r="TR3" s="152"/>
      <c r="TS3" s="152"/>
      <c r="TT3" s="152"/>
      <c r="TU3" s="152"/>
      <c r="TV3" s="152"/>
      <c r="TW3" s="152"/>
      <c r="TX3" s="152"/>
      <c r="TY3" s="152"/>
      <c r="TZ3" s="152"/>
      <c r="UA3" s="152"/>
      <c r="UB3" s="152"/>
      <c r="UC3" s="152"/>
      <c r="UD3" s="152"/>
      <c r="UE3" s="152"/>
      <c r="UF3" s="152"/>
      <c r="UG3" s="152"/>
      <c r="UH3" s="152"/>
      <c r="UI3" s="152"/>
      <c r="UJ3" s="152"/>
      <c r="UK3" s="152"/>
      <c r="UL3" s="152"/>
      <c r="UM3" s="152"/>
      <c r="UN3" s="152"/>
      <c r="UO3" s="152"/>
      <c r="UP3" s="152"/>
      <c r="UQ3" s="152"/>
      <c r="UR3" s="152"/>
      <c r="US3" s="152"/>
      <c r="UT3" s="152"/>
      <c r="UU3" s="152"/>
      <c r="UV3" s="152"/>
      <c r="UW3" s="152"/>
      <c r="UX3" s="152"/>
      <c r="UY3" s="152"/>
      <c r="UZ3" s="152"/>
      <c r="VA3" s="152"/>
      <c r="VB3" s="152"/>
      <c r="VC3" s="152"/>
      <c r="VD3" s="152"/>
      <c r="VE3" s="152"/>
      <c r="VF3" s="152"/>
      <c r="VG3" s="152"/>
      <c r="VH3" s="152"/>
      <c r="VI3" s="152"/>
      <c r="VJ3" s="152"/>
      <c r="VK3" s="152"/>
      <c r="VL3" s="152"/>
      <c r="VM3" s="152"/>
      <c r="VN3" s="152"/>
      <c r="VO3" s="152"/>
      <c r="VP3" s="152"/>
      <c r="VQ3" s="152"/>
      <c r="VR3" s="152"/>
      <c r="VS3" s="152"/>
      <c r="VT3" s="152"/>
      <c r="VU3" s="152"/>
      <c r="VV3" s="152"/>
      <c r="VW3" s="152"/>
      <c r="VX3" s="152"/>
      <c r="VY3" s="152"/>
      <c r="VZ3" s="152"/>
      <c r="WA3" s="152"/>
      <c r="WB3" s="152"/>
      <c r="WC3" s="152"/>
      <c r="WD3" s="152"/>
      <c r="WE3" s="152"/>
      <c r="WF3" s="152"/>
      <c r="WG3" s="152"/>
      <c r="WH3" s="152"/>
      <c r="WI3" s="152"/>
      <c r="WJ3" s="152"/>
      <c r="WK3" s="152"/>
      <c r="WL3" s="152"/>
      <c r="WM3" s="152"/>
      <c r="WN3" s="152"/>
      <c r="WO3" s="152"/>
      <c r="WP3" s="152"/>
      <c r="WQ3" s="152"/>
      <c r="WR3" s="152"/>
      <c r="WS3" s="152"/>
      <c r="WT3" s="152"/>
      <c r="WU3" s="152"/>
      <c r="WV3" s="152"/>
      <c r="WW3" s="152"/>
      <c r="WX3" s="152"/>
      <c r="WY3" s="152"/>
      <c r="WZ3" s="152"/>
      <c r="XA3" s="152"/>
      <c r="XB3" s="152"/>
      <c r="XC3" s="152"/>
      <c r="XD3" s="152"/>
      <c r="XE3" s="152"/>
      <c r="XF3" s="152"/>
      <c r="XG3" s="152"/>
      <c r="XH3" s="152"/>
      <c r="XI3" s="152"/>
      <c r="XJ3" s="152"/>
      <c r="XK3" s="152"/>
      <c r="XL3" s="152"/>
      <c r="XM3" s="152"/>
      <c r="XN3" s="152"/>
      <c r="XO3" s="152"/>
      <c r="XP3" s="152"/>
      <c r="XQ3" s="152"/>
      <c r="XR3" s="152"/>
      <c r="XS3" s="152"/>
      <c r="XT3" s="152"/>
      <c r="XU3" s="152"/>
      <c r="XV3" s="152"/>
      <c r="XW3" s="152"/>
      <c r="XX3" s="152"/>
      <c r="XY3" s="152"/>
      <c r="XZ3" s="152"/>
      <c r="YA3" s="152"/>
      <c r="YB3" s="152"/>
      <c r="YC3" s="152"/>
      <c r="YD3" s="152"/>
      <c r="YE3" s="152"/>
      <c r="YF3" s="152"/>
      <c r="YG3" s="152"/>
      <c r="YH3" s="152"/>
      <c r="YI3" s="152"/>
      <c r="YJ3" s="152"/>
      <c r="YK3" s="152"/>
      <c r="YL3" s="152"/>
      <c r="YM3" s="152"/>
      <c r="YN3" s="152"/>
      <c r="YO3" s="152"/>
      <c r="YP3" s="152"/>
      <c r="YQ3" s="152"/>
      <c r="YR3" s="152"/>
      <c r="YS3" s="152"/>
      <c r="YT3" s="152"/>
      <c r="YU3" s="152"/>
      <c r="YV3" s="152"/>
      <c r="YW3" s="152"/>
      <c r="YX3" s="152"/>
      <c r="YY3" s="152"/>
      <c r="YZ3" s="152"/>
      <c r="ZA3" s="152"/>
      <c r="ZB3" s="152"/>
      <c r="ZC3" s="152"/>
      <c r="ZD3" s="152"/>
      <c r="ZE3" s="152"/>
      <c r="ZF3" s="152"/>
      <c r="ZG3" s="152"/>
      <c r="ZH3" s="152"/>
      <c r="ZI3" s="152"/>
      <c r="ZJ3" s="152"/>
      <c r="ZK3" s="152"/>
      <c r="ZL3" s="152"/>
      <c r="ZM3" s="152"/>
      <c r="ZN3" s="152"/>
      <c r="ZO3" s="152"/>
      <c r="ZP3" s="152"/>
      <c r="ZQ3" s="152"/>
      <c r="ZR3" s="152"/>
      <c r="ZS3" s="152"/>
      <c r="ZT3" s="152"/>
      <c r="ZU3" s="152"/>
      <c r="ZV3" s="152"/>
      <c r="ZW3" s="152"/>
      <c r="ZX3" s="152"/>
      <c r="ZY3" s="152"/>
      <c r="ZZ3" s="152"/>
      <c r="AAA3" s="152"/>
      <c r="AAB3" s="152"/>
      <c r="AAC3" s="152"/>
      <c r="AAD3" s="152"/>
      <c r="AAE3" s="152"/>
      <c r="AAF3" s="152"/>
      <c r="AAG3" s="152"/>
      <c r="AAH3" s="152"/>
      <c r="AAI3" s="152"/>
      <c r="AAJ3" s="152"/>
      <c r="AAK3" s="152"/>
      <c r="AAL3" s="152"/>
      <c r="AAM3" s="152"/>
      <c r="AAN3" s="152"/>
      <c r="AAO3" s="152"/>
      <c r="AAP3" s="152"/>
      <c r="AAQ3" s="152"/>
      <c r="AAR3" s="152"/>
      <c r="AAS3" s="152"/>
      <c r="AAT3" s="152"/>
      <c r="AAU3" s="152"/>
      <c r="AAV3" s="152"/>
      <c r="AAW3" s="152"/>
      <c r="AAX3" s="152"/>
      <c r="AAY3" s="152"/>
      <c r="AAZ3" s="152"/>
      <c r="ABA3" s="152"/>
      <c r="ABB3" s="152"/>
      <c r="ABC3" s="152"/>
      <c r="ABD3" s="152"/>
      <c r="ABE3" s="152"/>
      <c r="ABF3" s="152"/>
      <c r="ABG3" s="152"/>
      <c r="ABH3" s="152"/>
      <c r="ABI3" s="152"/>
      <c r="ABJ3" s="152"/>
      <c r="ABK3" s="152"/>
      <c r="ABL3" s="152"/>
      <c r="ABM3" s="152"/>
      <c r="ABN3" s="152"/>
      <c r="ABO3" s="152"/>
      <c r="ABP3" s="152"/>
      <c r="ABQ3" s="152"/>
      <c r="ABR3" s="152"/>
      <c r="ABS3" s="152"/>
      <c r="ABT3" s="152"/>
      <c r="ABU3" s="152"/>
      <c r="ABV3" s="152"/>
      <c r="ABW3" s="152"/>
      <c r="ABX3" s="152"/>
      <c r="ABY3" s="152"/>
      <c r="ABZ3" s="152"/>
      <c r="ACA3" s="152"/>
      <c r="ACB3" s="152"/>
      <c r="ACC3" s="152"/>
      <c r="ACD3" s="152"/>
      <c r="ACE3" s="152"/>
      <c r="ACF3" s="152"/>
      <c r="ACG3" s="152"/>
      <c r="ACH3" s="152"/>
      <c r="ACI3" s="152"/>
      <c r="ACJ3" s="152"/>
      <c r="ACK3" s="152"/>
      <c r="ACL3" s="152"/>
      <c r="ACM3" s="152"/>
      <c r="ACN3" s="152"/>
      <c r="ACO3" s="152"/>
      <c r="ACP3" s="152"/>
      <c r="ACQ3" s="152"/>
      <c r="ACR3" s="152"/>
      <c r="ACS3" s="152"/>
      <c r="ACT3" s="152"/>
      <c r="ACU3" s="152"/>
      <c r="ACV3" s="152"/>
      <c r="ACW3" s="152"/>
      <c r="ACX3" s="152"/>
      <c r="ACY3" s="152"/>
      <c r="ACZ3" s="152"/>
      <c r="ADA3" s="152"/>
      <c r="ADB3" s="152"/>
      <c r="ADC3" s="152"/>
      <c r="ADD3" s="152"/>
      <c r="ADE3" s="152"/>
      <c r="ADF3" s="152"/>
      <c r="ADG3" s="152"/>
      <c r="ADH3" s="152"/>
      <c r="ADI3" s="152"/>
      <c r="ADJ3" s="152"/>
      <c r="ADK3" s="152"/>
      <c r="ADL3" s="152"/>
      <c r="ADM3" s="152"/>
      <c r="ADN3" s="152"/>
      <c r="ADO3" s="152"/>
      <c r="ADP3" s="152"/>
      <c r="ADQ3" s="152"/>
      <c r="ADR3" s="152"/>
      <c r="ADS3" s="152"/>
      <c r="ADT3" s="152"/>
      <c r="ADU3" s="152"/>
      <c r="ADV3" s="152"/>
      <c r="ADW3" s="152"/>
      <c r="ADX3" s="152"/>
      <c r="ADY3" s="152"/>
      <c r="ADZ3" s="152"/>
      <c r="AEA3" s="152"/>
      <c r="AEB3" s="152"/>
      <c r="AEC3" s="152"/>
      <c r="AED3" s="152"/>
      <c r="AEE3" s="152"/>
      <c r="AEF3" s="152"/>
      <c r="AEG3" s="152"/>
      <c r="AEH3" s="152"/>
      <c r="AEI3" s="152"/>
      <c r="AEJ3" s="152"/>
      <c r="AEK3" s="152"/>
      <c r="AEL3" s="152"/>
      <c r="AEM3" s="152"/>
      <c r="AEN3" s="152"/>
      <c r="AEO3" s="152"/>
      <c r="AEP3" s="152"/>
      <c r="AEQ3" s="152"/>
      <c r="AER3" s="152"/>
      <c r="AES3" s="152"/>
      <c r="AET3" s="152"/>
      <c r="AEU3" s="152"/>
      <c r="AEV3" s="152"/>
      <c r="AEW3" s="152"/>
      <c r="AEX3" s="152"/>
      <c r="AEY3" s="152"/>
      <c r="AEZ3" s="152"/>
      <c r="AFA3" s="152"/>
      <c r="AFB3" s="152"/>
      <c r="AFC3" s="152"/>
      <c r="AFD3" s="152"/>
      <c r="AFE3" s="152"/>
      <c r="AFF3" s="152"/>
      <c r="AFG3" s="152"/>
      <c r="AFH3" s="152"/>
      <c r="AFI3" s="152"/>
      <c r="AFJ3" s="152"/>
      <c r="AFK3" s="152"/>
      <c r="AFL3" s="152"/>
      <c r="AFM3" s="152"/>
      <c r="AFN3" s="152"/>
      <c r="AFO3" s="152"/>
      <c r="AFP3" s="152"/>
      <c r="AFQ3" s="152"/>
      <c r="AFR3" s="152"/>
      <c r="AFS3" s="152"/>
      <c r="AFT3" s="152"/>
      <c r="AFU3" s="152"/>
      <c r="AFV3" s="152"/>
      <c r="AFW3" s="152"/>
      <c r="AFX3" s="152"/>
      <c r="AFY3" s="152"/>
      <c r="AFZ3" s="152"/>
      <c r="AGA3" s="152"/>
      <c r="AGB3" s="152"/>
      <c r="AGC3" s="152"/>
      <c r="AGD3" s="152"/>
      <c r="AGE3" s="152"/>
      <c r="AGF3" s="152"/>
      <c r="AGG3" s="152"/>
      <c r="AGH3" s="152"/>
      <c r="AGI3" s="152"/>
      <c r="AGJ3" s="152"/>
      <c r="AGK3" s="152"/>
      <c r="AGL3" s="152"/>
      <c r="AGM3" s="152"/>
      <c r="AGN3" s="152"/>
      <c r="AGO3" s="152"/>
      <c r="AGP3" s="152"/>
      <c r="AGQ3" s="152"/>
      <c r="AGR3" s="152"/>
      <c r="AGS3" s="152"/>
      <c r="AGT3" s="152"/>
      <c r="AGU3" s="152"/>
      <c r="AGV3" s="152"/>
      <c r="AGW3" s="152"/>
      <c r="AGX3" s="152"/>
      <c r="AGY3" s="152"/>
      <c r="AGZ3" s="152"/>
      <c r="AHA3" s="152"/>
      <c r="AHB3" s="152"/>
      <c r="AHC3" s="152"/>
      <c r="AHD3" s="152"/>
      <c r="AHE3" s="152"/>
      <c r="AHF3" s="152"/>
      <c r="AHG3" s="152"/>
      <c r="AHH3" s="152"/>
      <c r="AHI3" s="152"/>
      <c r="AHJ3" s="152"/>
      <c r="AHK3" s="152"/>
      <c r="AHL3" s="152"/>
      <c r="AHM3" s="152"/>
      <c r="AHN3" s="152"/>
      <c r="AHO3" s="152"/>
      <c r="AHP3" s="152"/>
      <c r="AHQ3" s="152"/>
      <c r="AHR3" s="152"/>
      <c r="AHS3" s="152"/>
      <c r="AHT3" s="152"/>
      <c r="AHU3" s="152"/>
      <c r="AHV3" s="152"/>
      <c r="AHW3" s="152"/>
      <c r="AHX3" s="152"/>
      <c r="AHY3" s="152"/>
      <c r="AHZ3" s="152"/>
      <c r="AIA3" s="152"/>
      <c r="AIB3" s="152"/>
      <c r="AIC3" s="152"/>
      <c r="AID3" s="152"/>
      <c r="AIE3" s="152"/>
      <c r="AIF3" s="152"/>
      <c r="AIG3" s="152"/>
      <c r="AIH3" s="152"/>
      <c r="AII3" s="152"/>
      <c r="AIJ3" s="152"/>
      <c r="AIK3" s="152"/>
      <c r="AIL3" s="152"/>
      <c r="AIM3" s="152"/>
      <c r="AIN3" s="152"/>
      <c r="AIO3" s="152"/>
      <c r="AIP3" s="152"/>
      <c r="AIQ3" s="152"/>
      <c r="AIR3" s="152"/>
      <c r="AIS3" s="152"/>
      <c r="AIT3" s="152"/>
      <c r="AIU3" s="152"/>
      <c r="AIV3" s="152"/>
      <c r="AIW3" s="152"/>
      <c r="AIX3" s="152"/>
      <c r="AIY3" s="152"/>
      <c r="AIZ3" s="152"/>
      <c r="AJA3" s="152"/>
      <c r="AJB3" s="152"/>
      <c r="AJC3" s="152"/>
      <c r="AJD3" s="152"/>
      <c r="AJE3" s="152"/>
      <c r="AJF3" s="152"/>
      <c r="AJG3" s="152"/>
      <c r="AJH3" s="152"/>
      <c r="AJI3" s="152"/>
      <c r="AJJ3" s="152"/>
      <c r="AJK3" s="152"/>
      <c r="AJL3" s="152"/>
      <c r="AJM3" s="152"/>
      <c r="AJN3" s="152"/>
      <c r="AJO3" s="152"/>
      <c r="AJP3" s="152"/>
      <c r="AJQ3" s="152"/>
      <c r="AJR3" s="152"/>
      <c r="AJS3" s="152"/>
      <c r="AJT3" s="152"/>
      <c r="AJU3" s="152"/>
      <c r="AJV3" s="152"/>
      <c r="AJW3" s="152"/>
      <c r="AJX3" s="152"/>
      <c r="AJY3" s="152"/>
      <c r="AJZ3" s="152"/>
      <c r="AKA3" s="152"/>
      <c r="AKB3" s="152"/>
      <c r="AKC3" s="152"/>
      <c r="AKD3" s="152"/>
      <c r="AKE3" s="152"/>
      <c r="AKF3" s="152"/>
      <c r="AKG3" s="152"/>
      <c r="AKH3" s="152"/>
      <c r="AKI3" s="152"/>
      <c r="AKJ3" s="152"/>
      <c r="AKK3" s="152"/>
      <c r="AKL3" s="152"/>
      <c r="AKM3" s="152"/>
      <c r="AKN3" s="152"/>
      <c r="AKO3" s="152"/>
      <c r="AKP3" s="152"/>
      <c r="AKQ3" s="152"/>
      <c r="AKR3" s="152"/>
      <c r="AKS3" s="152"/>
      <c r="AKT3" s="152"/>
      <c r="AKU3" s="152"/>
      <c r="AKV3" s="152"/>
      <c r="AKW3" s="152"/>
      <c r="AKX3" s="152"/>
      <c r="AKY3" s="152"/>
      <c r="AKZ3" s="152"/>
      <c r="ALA3" s="152"/>
      <c r="ALB3" s="152"/>
      <c r="ALC3" s="152"/>
      <c r="ALD3" s="152"/>
      <c r="ALE3" s="152"/>
      <c r="ALF3" s="152"/>
      <c r="ALG3" s="152"/>
      <c r="ALH3" s="152"/>
      <c r="ALI3" s="152"/>
      <c r="ALJ3" s="152"/>
      <c r="ALK3" s="152"/>
      <c r="ALL3" s="152"/>
      <c r="ALM3" s="152"/>
      <c r="ALN3" s="152"/>
      <c r="ALO3" s="152"/>
      <c r="ALP3" s="152"/>
      <c r="ALQ3" s="152"/>
      <c r="ALR3" s="152"/>
      <c r="ALS3" s="152"/>
    </row>
    <row r="4" spans="1:1007" x14ac:dyDescent="0.25">
      <c r="D4" s="92" t="s">
        <v>126</v>
      </c>
      <c r="E4" s="77">
        <v>40</v>
      </c>
      <c r="F4" s="22">
        <v>40</v>
      </c>
      <c r="G4" s="22">
        <f>E4-F4</f>
        <v>0</v>
      </c>
      <c r="H4" s="23">
        <v>40</v>
      </c>
    </row>
    <row r="5" spans="1:1007" ht="13.8" thickBot="1" x14ac:dyDescent="0.3">
      <c r="D5" s="17" t="s">
        <v>125</v>
      </c>
      <c r="E5" s="78">
        <v>0</v>
      </c>
      <c r="F5" s="28">
        <v>40</v>
      </c>
      <c r="G5" s="28">
        <v>0</v>
      </c>
      <c r="H5" s="29">
        <v>0</v>
      </c>
    </row>
    <row r="6" spans="1:1007" ht="13.8" thickBot="1" x14ac:dyDescent="0.3"/>
    <row r="7" spans="1:1007" ht="27" thickBot="1" x14ac:dyDescent="0.3">
      <c r="D7" s="6" t="s">
        <v>155</v>
      </c>
      <c r="E7" s="73" t="s">
        <v>0</v>
      </c>
      <c r="F7" s="19" t="s">
        <v>171</v>
      </c>
      <c r="G7" s="156" t="s">
        <v>173</v>
      </c>
      <c r="H7" s="157" t="s">
        <v>172</v>
      </c>
    </row>
    <row r="8" spans="1:1007" x14ac:dyDescent="0.25">
      <c r="D8" s="92" t="s">
        <v>126</v>
      </c>
      <c r="E8" s="77">
        <v>50</v>
      </c>
      <c r="F8" s="22">
        <v>50</v>
      </c>
      <c r="G8" s="22">
        <f>E8-F8</f>
        <v>0</v>
      </c>
      <c r="H8" s="23">
        <v>50</v>
      </c>
    </row>
    <row r="9" spans="1:1007" ht="13.8" thickBot="1" x14ac:dyDescent="0.3">
      <c r="D9" s="17" t="s">
        <v>125</v>
      </c>
      <c r="E9" s="78">
        <v>0</v>
      </c>
      <c r="F9" s="28">
        <v>50</v>
      </c>
      <c r="G9" s="28">
        <v>0</v>
      </c>
      <c r="H9" s="29">
        <v>0</v>
      </c>
    </row>
    <row r="11" spans="1:1007" ht="13.8" thickBot="1" x14ac:dyDescent="0.3"/>
    <row r="12" spans="1:1007" ht="28.8" customHeight="1" thickBot="1" x14ac:dyDescent="0.3">
      <c r="B12" s="1"/>
      <c r="D12" s="7" t="s">
        <v>3</v>
      </c>
      <c r="E12" s="73" t="s">
        <v>0</v>
      </c>
      <c r="F12" s="140" t="s">
        <v>171</v>
      </c>
      <c r="G12" s="205" t="s">
        <v>173</v>
      </c>
      <c r="H12" s="206" t="s">
        <v>172</v>
      </c>
    </row>
    <row r="13" spans="1:1007" x14ac:dyDescent="0.25">
      <c r="B13" s="1"/>
      <c r="C13" s="30" t="s">
        <v>129</v>
      </c>
      <c r="D13" s="207" t="s">
        <v>119</v>
      </c>
      <c r="E13" s="208">
        <v>790</v>
      </c>
      <c r="F13" s="209">
        <v>1150</v>
      </c>
      <c r="G13" s="209">
        <f>E13-F13</f>
        <v>-360</v>
      </c>
      <c r="H13" s="210">
        <f>E13</f>
        <v>790</v>
      </c>
    </row>
    <row r="14" spans="1:1007" x14ac:dyDescent="0.25">
      <c r="B14" s="1"/>
      <c r="C14" s="30" t="s">
        <v>130</v>
      </c>
      <c r="D14" s="211" t="s">
        <v>120</v>
      </c>
      <c r="E14" s="24">
        <v>970</v>
      </c>
      <c r="F14" s="25">
        <v>1150</v>
      </c>
      <c r="G14" s="25">
        <f t="shared" ref="G14:G16" si="0">E14-F14</f>
        <v>-180</v>
      </c>
      <c r="H14" s="212">
        <f t="shared" ref="H14:H17" si="1">E14</f>
        <v>970</v>
      </c>
    </row>
    <row r="15" spans="1:1007" x14ac:dyDescent="0.25">
      <c r="B15" s="1"/>
      <c r="C15" s="145" t="s">
        <v>122</v>
      </c>
      <c r="D15" s="213" t="s">
        <v>121</v>
      </c>
      <c r="E15" s="76">
        <v>1150</v>
      </c>
      <c r="F15" s="25">
        <v>1150</v>
      </c>
      <c r="G15" s="25">
        <f t="shared" si="0"/>
        <v>0</v>
      </c>
      <c r="H15" s="212">
        <f t="shared" si="1"/>
        <v>1150</v>
      </c>
    </row>
    <row r="16" spans="1:1007" x14ac:dyDescent="0.25">
      <c r="B16" s="1"/>
      <c r="C16" s="30" t="s">
        <v>131</v>
      </c>
      <c r="D16" s="214" t="s">
        <v>117</v>
      </c>
      <c r="E16" s="24">
        <v>1600</v>
      </c>
      <c r="F16" s="25">
        <v>1150</v>
      </c>
      <c r="G16" s="25">
        <f t="shared" si="0"/>
        <v>450</v>
      </c>
      <c r="H16" s="212">
        <f t="shared" si="1"/>
        <v>1600</v>
      </c>
    </row>
    <row r="17" spans="2:8" ht="13.8" thickBot="1" x14ac:dyDescent="0.3">
      <c r="B17" s="1"/>
      <c r="C17" s="30" t="s">
        <v>132</v>
      </c>
      <c r="D17" s="215" t="s">
        <v>118</v>
      </c>
      <c r="E17" s="216">
        <v>2210</v>
      </c>
      <c r="F17" s="217">
        <v>1150</v>
      </c>
      <c r="G17" s="217">
        <v>1060</v>
      </c>
      <c r="H17" s="218">
        <f t="shared" si="1"/>
        <v>2210</v>
      </c>
    </row>
    <row r="18" spans="2:8" x14ac:dyDescent="0.25">
      <c r="B18" s="1"/>
    </row>
    <row r="19" spans="2:8" ht="13.8" thickBot="1" x14ac:dyDescent="0.3">
      <c r="E19" s="1"/>
      <c r="F19" s="1"/>
      <c r="G19" s="1"/>
      <c r="H19" s="1"/>
    </row>
    <row r="20" spans="2:8" ht="27" thickBot="1" x14ac:dyDescent="0.3">
      <c r="D20" s="7" t="s">
        <v>135</v>
      </c>
      <c r="E20" s="73" t="s">
        <v>0</v>
      </c>
      <c r="F20" s="19" t="s">
        <v>134</v>
      </c>
      <c r="G20" s="156" t="s">
        <v>173</v>
      </c>
      <c r="H20" s="157" t="s">
        <v>172</v>
      </c>
    </row>
    <row r="21" spans="2:8" x14ac:dyDescent="0.25">
      <c r="B21" s="1"/>
      <c r="C21" s="75" t="s">
        <v>138</v>
      </c>
      <c r="D21" s="70" t="s">
        <v>124</v>
      </c>
      <c r="E21" s="21">
        <v>200</v>
      </c>
      <c r="F21" s="22">
        <v>240</v>
      </c>
      <c r="G21" s="22">
        <f t="shared" ref="G21:G22" si="2">E21-F21</f>
        <v>-40</v>
      </c>
      <c r="H21" s="23">
        <f>E21</f>
        <v>200</v>
      </c>
    </row>
    <row r="22" spans="2:8" x14ac:dyDescent="0.25">
      <c r="C22" s="143" t="s">
        <v>139</v>
      </c>
      <c r="D22" s="144" t="s">
        <v>127</v>
      </c>
      <c r="E22" s="76">
        <v>240</v>
      </c>
      <c r="F22" s="25">
        <v>240</v>
      </c>
      <c r="G22" s="85">
        <f t="shared" si="2"/>
        <v>0</v>
      </c>
      <c r="H22" s="86">
        <f t="shared" ref="H22:H23" si="3">E22</f>
        <v>240</v>
      </c>
    </row>
    <row r="23" spans="2:8" ht="13.8" thickBot="1" x14ac:dyDescent="0.3">
      <c r="C23" s="75" t="s">
        <v>133</v>
      </c>
      <c r="D23" s="72" t="s">
        <v>128</v>
      </c>
      <c r="E23" s="27">
        <v>0</v>
      </c>
      <c r="F23" s="28">
        <v>240</v>
      </c>
      <c r="G23" s="28">
        <v>0</v>
      </c>
      <c r="H23" s="29">
        <f t="shared" si="3"/>
        <v>0</v>
      </c>
    </row>
    <row r="24" spans="2:8" x14ac:dyDescent="0.25">
      <c r="D24" s="20"/>
      <c r="E24" s="5"/>
      <c r="F24" s="18"/>
      <c r="G24" s="18"/>
    </row>
    <row r="25" spans="2:8" x14ac:dyDescent="0.25">
      <c r="D25" s="8"/>
    </row>
    <row r="26" spans="2:8" ht="13.8" thickBot="1" x14ac:dyDescent="0.3"/>
    <row r="27" spans="2:8" ht="13.8" thickBot="1" x14ac:dyDescent="0.3">
      <c r="D27" s="7" t="s">
        <v>79</v>
      </c>
      <c r="E27" s="73" t="s">
        <v>0</v>
      </c>
      <c r="F27" s="140" t="s">
        <v>134</v>
      </c>
      <c r="G27" s="141" t="s">
        <v>5</v>
      </c>
    </row>
    <row r="28" spans="2:8" x14ac:dyDescent="0.25">
      <c r="C28" s="30" t="s">
        <v>161</v>
      </c>
      <c r="D28" s="219" t="s">
        <v>148</v>
      </c>
      <c r="E28" s="220">
        <v>1130</v>
      </c>
      <c r="F28" s="221">
        <v>1130</v>
      </c>
      <c r="G28" s="222">
        <f>E28-F28</f>
        <v>0</v>
      </c>
      <c r="H28" s="4"/>
    </row>
    <row r="29" spans="2:8" ht="13.8" thickBot="1" x14ac:dyDescent="0.3">
      <c r="C29" s="30" t="s">
        <v>162</v>
      </c>
      <c r="D29" s="223" t="s">
        <v>146</v>
      </c>
      <c r="E29" s="224">
        <v>1260</v>
      </c>
      <c r="F29" s="225">
        <v>1130</v>
      </c>
      <c r="G29" s="226">
        <f>E29-F29</f>
        <v>130</v>
      </c>
    </row>
    <row r="32" spans="2:8" ht="13.8" thickBot="1" x14ac:dyDescent="0.3"/>
    <row r="33" spans="4:6" ht="13.8" thickBot="1" x14ac:dyDescent="0.3">
      <c r="D33" s="7" t="s">
        <v>163</v>
      </c>
      <c r="F33" s="7" t="s">
        <v>224</v>
      </c>
    </row>
    <row r="34" spans="4:6" x14ac:dyDescent="0.25">
      <c r="D34" s="16" t="s">
        <v>102</v>
      </c>
      <c r="F34" s="2" t="s">
        <v>225</v>
      </c>
    </row>
    <row r="35" spans="4:6" x14ac:dyDescent="0.25">
      <c r="D35" s="84" t="s">
        <v>103</v>
      </c>
      <c r="F35" s="2" t="s">
        <v>226</v>
      </c>
    </row>
    <row r="36" spans="4:6" x14ac:dyDescent="0.25">
      <c r="D36" s="84" t="s">
        <v>104</v>
      </c>
      <c r="F36" s="2" t="s">
        <v>199</v>
      </c>
    </row>
    <row r="37" spans="4:6" x14ac:dyDescent="0.25">
      <c r="D37" s="84" t="s">
        <v>105</v>
      </c>
    </row>
    <row r="38" spans="4:6" x14ac:dyDescent="0.25">
      <c r="D38" s="84" t="s">
        <v>108</v>
      </c>
    </row>
    <row r="39" spans="4:6" x14ac:dyDescent="0.25">
      <c r="D39" s="84" t="s">
        <v>113</v>
      </c>
    </row>
    <row r="40" spans="4:6" x14ac:dyDescent="0.25">
      <c r="D40" s="84" t="s">
        <v>106</v>
      </c>
    </row>
    <row r="41" spans="4:6" x14ac:dyDescent="0.25">
      <c r="D41" s="84" t="s">
        <v>107</v>
      </c>
    </row>
    <row r="42" spans="4:6" x14ac:dyDescent="0.25">
      <c r="D42" s="84" t="s">
        <v>114</v>
      </c>
    </row>
    <row r="43" spans="4:6" x14ac:dyDescent="0.25">
      <c r="D43" s="84" t="s">
        <v>109</v>
      </c>
    </row>
    <row r="44" spans="4:6" x14ac:dyDescent="0.25">
      <c r="D44" s="84" t="s">
        <v>110</v>
      </c>
    </row>
    <row r="45" spans="4:6" x14ac:dyDescent="0.25">
      <c r="D45" s="84" t="s">
        <v>115</v>
      </c>
    </row>
    <row r="46" spans="4:6" x14ac:dyDescent="0.25">
      <c r="D46" s="84" t="s">
        <v>111</v>
      </c>
    </row>
    <row r="47" spans="4:6" ht="13.8" thickBot="1" x14ac:dyDescent="0.3">
      <c r="D47" s="17" t="s">
        <v>112</v>
      </c>
    </row>
    <row r="49" spans="4:8" ht="13.8" thickBot="1" x14ac:dyDescent="0.3"/>
    <row r="50" spans="4:8" ht="27" thickBot="1" x14ac:dyDescent="0.3">
      <c r="D50" s="6" t="s">
        <v>156</v>
      </c>
      <c r="E50" s="73" t="s">
        <v>0</v>
      </c>
      <c r="F50" s="19" t="s">
        <v>134</v>
      </c>
      <c r="G50" s="156" t="s">
        <v>173</v>
      </c>
      <c r="H50" s="157" t="s">
        <v>172</v>
      </c>
    </row>
    <row r="51" spans="4:8" x14ac:dyDescent="0.25">
      <c r="D51" s="16" t="s">
        <v>160</v>
      </c>
      <c r="E51" s="139">
        <v>40</v>
      </c>
      <c r="F51" s="22">
        <v>0</v>
      </c>
      <c r="G51" s="159">
        <f>E51-F51</f>
        <v>40</v>
      </c>
      <c r="H51" s="26">
        <v>40</v>
      </c>
    </row>
    <row r="52" spans="4:8" ht="13.8" thickBot="1" x14ac:dyDescent="0.3">
      <c r="D52" s="17" t="s">
        <v>125</v>
      </c>
      <c r="E52" s="78">
        <v>0</v>
      </c>
      <c r="F52" s="28">
        <v>0</v>
      </c>
      <c r="G52" s="160">
        <v>0</v>
      </c>
      <c r="H52" s="29">
        <v>0</v>
      </c>
    </row>
    <row r="53" spans="4:8" ht="13.8" thickBot="1" x14ac:dyDescent="0.3"/>
    <row r="54" spans="4:8" ht="27" thickBot="1" x14ac:dyDescent="0.3">
      <c r="D54" s="6" t="s">
        <v>157</v>
      </c>
      <c r="E54" s="73" t="s">
        <v>0</v>
      </c>
      <c r="F54" s="19" t="s">
        <v>134</v>
      </c>
      <c r="G54" s="156" t="s">
        <v>173</v>
      </c>
      <c r="H54" s="157" t="s">
        <v>172</v>
      </c>
    </row>
    <row r="55" spans="4:8" x14ac:dyDescent="0.25">
      <c r="D55" s="16" t="s">
        <v>160</v>
      </c>
      <c r="E55" s="139">
        <v>50</v>
      </c>
      <c r="F55" s="22">
        <v>0</v>
      </c>
      <c r="G55" s="159">
        <f>E55-F55</f>
        <v>50</v>
      </c>
      <c r="H55" s="161">
        <v>50</v>
      </c>
    </row>
    <row r="56" spans="4:8" ht="13.8" thickBot="1" x14ac:dyDescent="0.3">
      <c r="D56" s="17" t="s">
        <v>125</v>
      </c>
      <c r="E56" s="78">
        <v>0</v>
      </c>
      <c r="F56" s="28">
        <v>0</v>
      </c>
      <c r="G56" s="160">
        <v>0</v>
      </c>
      <c r="H56" s="162">
        <v>0</v>
      </c>
    </row>
    <row r="57" spans="4:8" ht="13.8" thickBot="1" x14ac:dyDescent="0.3"/>
    <row r="58" spans="4:8" ht="27" thickBot="1" x14ac:dyDescent="0.3">
      <c r="D58" s="6" t="s">
        <v>158</v>
      </c>
      <c r="E58" s="73" t="s">
        <v>0</v>
      </c>
      <c r="F58" s="19" t="s">
        <v>134</v>
      </c>
      <c r="G58" s="156" t="s">
        <v>173</v>
      </c>
      <c r="H58" s="157" t="s">
        <v>172</v>
      </c>
    </row>
    <row r="59" spans="4:8" x14ac:dyDescent="0.25">
      <c r="D59" s="16" t="s">
        <v>126</v>
      </c>
      <c r="E59" s="77">
        <v>100</v>
      </c>
      <c r="F59" s="22">
        <v>100</v>
      </c>
      <c r="G59" s="159">
        <f>E59-F59</f>
        <v>0</v>
      </c>
      <c r="H59" s="26">
        <v>100</v>
      </c>
    </row>
    <row r="60" spans="4:8" x14ac:dyDescent="0.25">
      <c r="D60" s="84" t="s">
        <v>125</v>
      </c>
      <c r="E60" s="87">
        <v>0</v>
      </c>
      <c r="F60" s="85">
        <v>0</v>
      </c>
      <c r="G60" s="159">
        <v>0</v>
      </c>
      <c r="H60" s="26">
        <v>0</v>
      </c>
    </row>
    <row r="61" spans="4:8" ht="13.8" thickBot="1" x14ac:dyDescent="0.3">
      <c r="D61" s="17"/>
      <c r="E61" s="78"/>
      <c r="F61" s="28"/>
      <c r="G61" s="28"/>
      <c r="H61" s="29"/>
    </row>
    <row r="62" spans="4:8" ht="13.8" thickBot="1" x14ac:dyDescent="0.3"/>
    <row r="63" spans="4:8" ht="27" thickBot="1" x14ac:dyDescent="0.3">
      <c r="D63" s="6" t="s">
        <v>159</v>
      </c>
      <c r="E63" s="73" t="s">
        <v>0</v>
      </c>
      <c r="F63" s="19" t="s">
        <v>134</v>
      </c>
      <c r="G63" s="156" t="s">
        <v>173</v>
      </c>
      <c r="H63" s="157" t="s">
        <v>172</v>
      </c>
    </row>
    <row r="64" spans="4:8" x14ac:dyDescent="0.25">
      <c r="D64" s="16" t="s">
        <v>126</v>
      </c>
      <c r="E64" s="77">
        <v>50</v>
      </c>
      <c r="F64" s="22">
        <v>50</v>
      </c>
      <c r="G64" s="159">
        <f>E64-F64</f>
        <v>0</v>
      </c>
      <c r="H64" s="161">
        <v>50</v>
      </c>
    </row>
    <row r="65" spans="3:8" x14ac:dyDescent="0.25">
      <c r="D65" s="84" t="s">
        <v>125</v>
      </c>
      <c r="E65" s="87">
        <v>0</v>
      </c>
      <c r="F65" s="85">
        <v>0</v>
      </c>
      <c r="G65" s="159">
        <v>0</v>
      </c>
      <c r="H65" s="161">
        <v>0</v>
      </c>
    </row>
    <row r="66" spans="3:8" ht="13.8" thickBot="1" x14ac:dyDescent="0.3">
      <c r="D66" s="17"/>
      <c r="E66" s="78"/>
      <c r="F66" s="28"/>
      <c r="G66" s="160"/>
      <c r="H66" s="162"/>
    </row>
    <row r="67" spans="3:8" ht="13.8" thickBot="1" x14ac:dyDescent="0.3"/>
    <row r="68" spans="3:8" ht="27" thickBot="1" x14ac:dyDescent="0.3">
      <c r="D68" s="7" t="s">
        <v>164</v>
      </c>
      <c r="E68" s="73" t="s">
        <v>0</v>
      </c>
      <c r="F68" s="19" t="s">
        <v>134</v>
      </c>
      <c r="G68" s="156" t="s">
        <v>173</v>
      </c>
      <c r="H68" s="157" t="s">
        <v>172</v>
      </c>
    </row>
    <row r="69" spans="3:8" x14ac:dyDescent="0.25">
      <c r="C69" s="143" t="s">
        <v>165</v>
      </c>
      <c r="D69" s="142" t="s">
        <v>166</v>
      </c>
      <c r="E69" s="77">
        <v>200</v>
      </c>
      <c r="F69" s="22">
        <v>200</v>
      </c>
      <c r="G69" s="159">
        <v>0</v>
      </c>
      <c r="H69" s="161">
        <f>E69</f>
        <v>200</v>
      </c>
    </row>
    <row r="70" spans="3:8" x14ac:dyDescent="0.25">
      <c r="C70" s="146" t="s">
        <v>167</v>
      </c>
      <c r="D70" s="147" t="s">
        <v>147</v>
      </c>
      <c r="E70" s="83">
        <v>240</v>
      </c>
      <c r="F70" s="25">
        <v>200</v>
      </c>
      <c r="G70" s="159">
        <f t="shared" ref="G70" si="4">E70-F70</f>
        <v>40</v>
      </c>
      <c r="H70" s="161">
        <f t="shared" ref="H70" si="5">E70</f>
        <v>240</v>
      </c>
    </row>
    <row r="71" spans="3:8" x14ac:dyDescent="0.25">
      <c r="C71" s="75" t="s">
        <v>133</v>
      </c>
      <c r="D71" s="71" t="s">
        <v>128</v>
      </c>
      <c r="E71" s="83">
        <v>0</v>
      </c>
      <c r="F71" s="25">
        <v>0</v>
      </c>
      <c r="G71" s="159">
        <v>0</v>
      </c>
      <c r="H71" s="161">
        <v>0</v>
      </c>
    </row>
    <row r="72" spans="3:8" ht="13.8" thickBot="1" x14ac:dyDescent="0.3">
      <c r="C72" s="75"/>
      <c r="D72" s="72"/>
      <c r="E72" s="78"/>
      <c r="F72" s="28"/>
      <c r="G72" s="160"/>
      <c r="H72" s="162"/>
    </row>
    <row r="74" spans="3:8" ht="13.8" thickBot="1" x14ac:dyDescent="0.3"/>
    <row r="75" spans="3:8" ht="13.8" thickBot="1" x14ac:dyDescent="0.3">
      <c r="D75" s="6" t="s">
        <v>179</v>
      </c>
    </row>
    <row r="76" spans="3:8" x14ac:dyDescent="0.25">
      <c r="D76" s="16" t="s">
        <v>160</v>
      </c>
    </row>
    <row r="77" spans="3:8" ht="13.8" thickBot="1" x14ac:dyDescent="0.3">
      <c r="D77" s="17" t="s">
        <v>180</v>
      </c>
    </row>
    <row r="78" spans="3:8" ht="13.8" thickBot="1" x14ac:dyDescent="0.3"/>
    <row r="79" spans="3:8" ht="13.8" thickBot="1" x14ac:dyDescent="0.3">
      <c r="D79" s="6" t="s">
        <v>177</v>
      </c>
      <c r="E79" s="73" t="s">
        <v>0</v>
      </c>
      <c r="F79" s="19" t="s">
        <v>134</v>
      </c>
      <c r="G79" s="157" t="s">
        <v>5</v>
      </c>
    </row>
    <row r="80" spans="3:8" x14ac:dyDescent="0.25">
      <c r="D80" s="16" t="s">
        <v>184</v>
      </c>
      <c r="E80" s="77">
        <v>300</v>
      </c>
      <c r="F80" s="22">
        <v>300</v>
      </c>
      <c r="G80" s="183">
        <v>0</v>
      </c>
    </row>
    <row r="81" spans="4:7" ht="13.8" thickBot="1" x14ac:dyDescent="0.3">
      <c r="D81" s="227" t="s">
        <v>199</v>
      </c>
      <c r="E81" s="78">
        <v>0</v>
      </c>
      <c r="F81" s="28">
        <v>0</v>
      </c>
      <c r="G81" s="162">
        <v>0</v>
      </c>
    </row>
    <row r="82" spans="4:7" ht="13.8" thickBot="1" x14ac:dyDescent="0.3"/>
    <row r="83" spans="4:7" ht="13.8" thickBot="1" x14ac:dyDescent="0.3">
      <c r="D83" s="6" t="s">
        <v>188</v>
      </c>
      <c r="E83" s="73" t="s">
        <v>0</v>
      </c>
      <c r="F83" s="19" t="s">
        <v>134</v>
      </c>
      <c r="G83" s="157" t="s">
        <v>5</v>
      </c>
    </row>
    <row r="84" spans="4:7" x14ac:dyDescent="0.25">
      <c r="D84" s="16" t="s">
        <v>190</v>
      </c>
      <c r="E84" s="77">
        <v>40</v>
      </c>
      <c r="F84" s="22">
        <v>40</v>
      </c>
      <c r="G84" s="183">
        <v>0</v>
      </c>
    </row>
    <row r="85" spans="4:7" ht="13.8" thickBot="1" x14ac:dyDescent="0.3">
      <c r="D85" s="227" t="s">
        <v>199</v>
      </c>
      <c r="E85" s="78">
        <v>0</v>
      </c>
      <c r="F85" s="28">
        <v>0</v>
      </c>
      <c r="G85" s="162">
        <v>0</v>
      </c>
    </row>
    <row r="86" spans="4:7" ht="13.8" thickBot="1" x14ac:dyDescent="0.3"/>
    <row r="87" spans="4:7" ht="13.8" thickBot="1" x14ac:dyDescent="0.3">
      <c r="D87" s="6" t="s">
        <v>189</v>
      </c>
      <c r="E87" s="73" t="s">
        <v>0</v>
      </c>
      <c r="F87" s="19" t="s">
        <v>134</v>
      </c>
      <c r="G87" s="157" t="s">
        <v>5</v>
      </c>
    </row>
    <row r="88" spans="4:7" x14ac:dyDescent="0.25">
      <c r="D88" s="16" t="s">
        <v>191</v>
      </c>
      <c r="E88" s="77">
        <v>50</v>
      </c>
      <c r="F88" s="22">
        <v>50</v>
      </c>
      <c r="G88" s="183">
        <v>0</v>
      </c>
    </row>
    <row r="89" spans="4:7" ht="13.8" thickBot="1" x14ac:dyDescent="0.3">
      <c r="D89" s="227" t="s">
        <v>199</v>
      </c>
      <c r="E89" s="78">
        <v>0</v>
      </c>
      <c r="F89" s="28">
        <v>0</v>
      </c>
      <c r="G89" s="162">
        <v>0</v>
      </c>
    </row>
  </sheetData>
  <sortState ref="D183:D218">
    <sortCondition ref="D183:D218"/>
  </sortState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&amp;CPàgina &amp;P</oddFooter>
  </headerFooter>
  <ignoredErrors>
    <ignoredError sqref="C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0" sqref="I30"/>
    </sheetView>
  </sheetViews>
  <sheetFormatPr baseColWidth="10" defaultColWidth="9.109375" defaultRowHeight="13.2" x14ac:dyDescent="0.25"/>
  <cols>
    <col min="1" max="1" width="2.44140625" style="2" customWidth="1"/>
    <col min="2" max="2" width="7.88671875" style="2" customWidth="1"/>
    <col min="3" max="3" width="9.109375" style="2"/>
    <col min="4" max="4" width="57.33203125" style="2" customWidth="1"/>
    <col min="5" max="5" width="68.88671875" style="2" customWidth="1"/>
    <col min="6" max="6" width="13.33203125" style="2" customWidth="1"/>
    <col min="7" max="7" width="12.109375" style="2" customWidth="1"/>
    <col min="8" max="9" width="11.6640625" style="2" customWidth="1"/>
    <col min="10" max="10" width="9.109375" style="2"/>
    <col min="11" max="11" width="12" style="2" bestFit="1" customWidth="1"/>
    <col min="12" max="1004" width="9.109375" style="2"/>
    <col min="1005" max="16384" width="9.109375" style="1"/>
  </cols>
  <sheetData>
    <row r="1" spans="2:11" ht="13.8" thickBot="1" x14ac:dyDescent="0.3"/>
    <row r="2" spans="2:11" ht="29.4" thickBot="1" x14ac:dyDescent="0.35">
      <c r="B2" s="15" t="s">
        <v>78</v>
      </c>
      <c r="C2" s="13"/>
      <c r="D2" s="13"/>
      <c r="E2" s="14"/>
      <c r="F2" s="58" t="s">
        <v>86</v>
      </c>
      <c r="G2" s="58" t="s">
        <v>87</v>
      </c>
      <c r="H2" s="58" t="s">
        <v>88</v>
      </c>
      <c r="I2" s="59" t="s">
        <v>89</v>
      </c>
    </row>
    <row r="3" spans="2:11" ht="14.4" x14ac:dyDescent="0.3">
      <c r="B3" s="231"/>
      <c r="C3" s="232"/>
      <c r="D3" s="232"/>
      <c r="E3" s="233"/>
      <c r="F3" s="234"/>
      <c r="G3" s="234"/>
      <c r="H3" s="234"/>
      <c r="I3" s="235"/>
    </row>
    <row r="4" spans="2:11" x14ac:dyDescent="0.25">
      <c r="B4" s="11">
        <v>205</v>
      </c>
      <c r="C4" s="10" t="s">
        <v>6</v>
      </c>
      <c r="D4" s="9" t="s">
        <v>7</v>
      </c>
      <c r="E4" s="12" t="str">
        <f t="shared" ref="E4:E32" si="0">CONCATENATE(B4,"  ",D4,"  (",C4,")")</f>
        <v>205  ES d'Eng. Industrial, Aeroespacial i Audiovisual de Terrassa  (ESEIAAT)</v>
      </c>
      <c r="F4" s="60">
        <v>0</v>
      </c>
      <c r="G4" s="60">
        <v>1</v>
      </c>
      <c r="H4" s="60">
        <v>0</v>
      </c>
      <c r="I4" s="190">
        <v>300</v>
      </c>
      <c r="K4" s="190">
        <f t="shared" ref="K4:K28" si="1">F4*1480+G4*300+H4*90</f>
        <v>300</v>
      </c>
    </row>
    <row r="5" spans="2:11" x14ac:dyDescent="0.25">
      <c r="B5" s="11">
        <v>410</v>
      </c>
      <c r="C5" s="10" t="s">
        <v>8</v>
      </c>
      <c r="D5" s="9" t="s">
        <v>9</v>
      </c>
      <c r="E5" s="12" t="str">
        <f t="shared" si="0"/>
        <v>410  I de Ciències de l'Educació  (ICE)</v>
      </c>
      <c r="F5" s="60">
        <v>0</v>
      </c>
      <c r="G5" s="60">
        <v>7</v>
      </c>
      <c r="H5" s="60">
        <v>3</v>
      </c>
      <c r="I5" s="190">
        <v>2370</v>
      </c>
      <c r="K5" s="190">
        <f t="shared" si="1"/>
        <v>2370</v>
      </c>
    </row>
    <row r="6" spans="2:11" x14ac:dyDescent="0.25">
      <c r="B6" s="11">
        <v>701</v>
      </c>
      <c r="C6" s="10" t="s">
        <v>10</v>
      </c>
      <c r="D6" s="9" t="s">
        <v>11</v>
      </c>
      <c r="E6" s="12" t="str">
        <f t="shared" si="0"/>
        <v>701  Arquitectura de Computadors  (AC)</v>
      </c>
      <c r="F6" s="60">
        <v>23</v>
      </c>
      <c r="G6" s="60">
        <v>10</v>
      </c>
      <c r="H6" s="60">
        <v>17</v>
      </c>
      <c r="I6" s="190">
        <v>38570</v>
      </c>
      <c r="K6" s="190">
        <f t="shared" si="1"/>
        <v>38570</v>
      </c>
    </row>
    <row r="7" spans="2:11" x14ac:dyDescent="0.25">
      <c r="B7" s="11">
        <v>702</v>
      </c>
      <c r="C7" s="10" t="s">
        <v>12</v>
      </c>
      <c r="D7" s="9" t="s">
        <v>13</v>
      </c>
      <c r="E7" s="12" t="str">
        <f t="shared" si="0"/>
        <v>702  Ciència dels Materials i Eng. Metal·lúrgica  (CMEM)</v>
      </c>
      <c r="F7" s="60">
        <v>13</v>
      </c>
      <c r="G7" s="60">
        <v>25</v>
      </c>
      <c r="H7" s="60">
        <v>17</v>
      </c>
      <c r="I7" s="190">
        <v>28270</v>
      </c>
      <c r="K7" s="190">
        <f t="shared" si="1"/>
        <v>28270</v>
      </c>
    </row>
    <row r="8" spans="2:11" x14ac:dyDescent="0.25">
      <c r="B8" s="11">
        <v>707</v>
      </c>
      <c r="C8" s="10" t="s">
        <v>14</v>
      </c>
      <c r="D8" s="9" t="s">
        <v>15</v>
      </c>
      <c r="E8" s="12" t="str">
        <f t="shared" si="0"/>
        <v>707  Eng. de Sistemes, Automàtica i Informàtica Industrial  (ESAII)</v>
      </c>
      <c r="F8" s="60">
        <v>19</v>
      </c>
      <c r="G8" s="60">
        <v>18</v>
      </c>
      <c r="H8" s="60">
        <v>18</v>
      </c>
      <c r="I8" s="190">
        <v>35140</v>
      </c>
      <c r="K8" s="190">
        <f t="shared" si="1"/>
        <v>35140</v>
      </c>
    </row>
    <row r="9" spans="2:11" x14ac:dyDescent="0.25">
      <c r="B9" s="11">
        <v>709</v>
      </c>
      <c r="C9" s="10" t="s">
        <v>16</v>
      </c>
      <c r="D9" s="9" t="s">
        <v>17</v>
      </c>
      <c r="E9" s="12" t="str">
        <f t="shared" si="0"/>
        <v>709  Eng. Elèctrica  (EE)</v>
      </c>
      <c r="F9" s="60">
        <v>18</v>
      </c>
      <c r="G9" s="60">
        <v>11</v>
      </c>
      <c r="H9" s="60">
        <v>15</v>
      </c>
      <c r="I9" s="190">
        <v>31290</v>
      </c>
      <c r="K9" s="190">
        <f t="shared" si="1"/>
        <v>31290</v>
      </c>
    </row>
    <row r="10" spans="2:11" x14ac:dyDescent="0.25">
      <c r="B10" s="11">
        <v>710</v>
      </c>
      <c r="C10" s="10" t="s">
        <v>18</v>
      </c>
      <c r="D10" s="9" t="s">
        <v>19</v>
      </c>
      <c r="E10" s="12" t="str">
        <f t="shared" si="0"/>
        <v>710  Eng. Electrònica  (EEL)</v>
      </c>
      <c r="F10" s="60">
        <v>33</v>
      </c>
      <c r="G10" s="60">
        <v>11</v>
      </c>
      <c r="H10" s="60">
        <v>24</v>
      </c>
      <c r="I10" s="190">
        <v>54300</v>
      </c>
      <c r="K10" s="190">
        <f t="shared" si="1"/>
        <v>54300</v>
      </c>
    </row>
    <row r="11" spans="2:11" x14ac:dyDescent="0.25">
      <c r="B11" s="11">
        <v>712</v>
      </c>
      <c r="C11" s="10" t="s">
        <v>20</v>
      </c>
      <c r="D11" s="9" t="s">
        <v>21</v>
      </c>
      <c r="E11" s="12" t="str">
        <f t="shared" si="0"/>
        <v>712  Eng. Mecànica  (EM)</v>
      </c>
      <c r="F11" s="60">
        <v>13</v>
      </c>
      <c r="G11" s="60">
        <v>37</v>
      </c>
      <c r="H11" s="60">
        <v>22</v>
      </c>
      <c r="I11" s="190">
        <v>32320</v>
      </c>
      <c r="K11" s="190">
        <f t="shared" si="1"/>
        <v>32320</v>
      </c>
    </row>
    <row r="12" spans="2:11" x14ac:dyDescent="0.25">
      <c r="B12" s="11">
        <v>713</v>
      </c>
      <c r="C12" s="10" t="s">
        <v>22</v>
      </c>
      <c r="D12" s="9" t="s">
        <v>23</v>
      </c>
      <c r="E12" s="12" t="str">
        <f t="shared" si="0"/>
        <v>713  Eng. Química  (EQ)</v>
      </c>
      <c r="F12" s="60">
        <v>20</v>
      </c>
      <c r="G12" s="60">
        <v>16</v>
      </c>
      <c r="H12" s="60">
        <v>18</v>
      </c>
      <c r="I12" s="190">
        <v>36020</v>
      </c>
      <c r="K12" s="190">
        <f t="shared" si="1"/>
        <v>36020</v>
      </c>
    </row>
    <row r="13" spans="2:11" x14ac:dyDescent="0.25">
      <c r="B13" s="11">
        <v>715</v>
      </c>
      <c r="C13" s="10" t="s">
        <v>24</v>
      </c>
      <c r="D13" s="9" t="s">
        <v>25</v>
      </c>
      <c r="E13" s="12" t="str">
        <f t="shared" si="0"/>
        <v>715  Estadística i Investigació Operativa  (EIO)</v>
      </c>
      <c r="F13" s="60">
        <v>9</v>
      </c>
      <c r="G13" s="60">
        <v>17</v>
      </c>
      <c r="H13" s="60">
        <v>12</v>
      </c>
      <c r="I13" s="190">
        <v>19500</v>
      </c>
      <c r="K13" s="190">
        <f t="shared" si="1"/>
        <v>19500</v>
      </c>
    </row>
    <row r="14" spans="2:11" x14ac:dyDescent="0.25">
      <c r="B14" s="11">
        <v>717</v>
      </c>
      <c r="C14" s="10" t="s">
        <v>26</v>
      </c>
      <c r="D14" s="9" t="s">
        <v>27</v>
      </c>
      <c r="E14" s="12" t="str">
        <f t="shared" si="0"/>
        <v>717  Expressió Gràfica a l'Eng.  (EGE)</v>
      </c>
      <c r="F14" s="60">
        <v>10</v>
      </c>
      <c r="G14" s="60">
        <v>30</v>
      </c>
      <c r="H14" s="60">
        <v>18</v>
      </c>
      <c r="I14" s="190">
        <v>25420</v>
      </c>
      <c r="K14" s="190">
        <f t="shared" si="1"/>
        <v>25420</v>
      </c>
    </row>
    <row r="15" spans="2:11" x14ac:dyDescent="0.25">
      <c r="B15" s="11">
        <v>723</v>
      </c>
      <c r="C15" s="10" t="s">
        <v>28</v>
      </c>
      <c r="D15" s="9" t="s">
        <v>29</v>
      </c>
      <c r="E15" s="12" t="str">
        <f t="shared" si="0"/>
        <v>723  Ciències de la Computació  (CS)</v>
      </c>
      <c r="F15" s="60">
        <v>30</v>
      </c>
      <c r="G15" s="60">
        <v>6</v>
      </c>
      <c r="H15" s="60">
        <v>20</v>
      </c>
      <c r="I15" s="190">
        <v>48000</v>
      </c>
      <c r="K15" s="190">
        <f t="shared" si="1"/>
        <v>48000</v>
      </c>
    </row>
    <row r="16" spans="2:11" x14ac:dyDescent="0.25">
      <c r="B16" s="11">
        <v>724</v>
      </c>
      <c r="C16" s="10" t="s">
        <v>30</v>
      </c>
      <c r="D16" s="9" t="s">
        <v>31</v>
      </c>
      <c r="E16" s="12" t="str">
        <f t="shared" si="0"/>
        <v>724  Màquines i Motors Tèrmics  (MMT)</v>
      </c>
      <c r="F16" s="60">
        <v>8</v>
      </c>
      <c r="G16" s="60">
        <v>8</v>
      </c>
      <c r="H16" s="60">
        <v>7</v>
      </c>
      <c r="I16" s="190">
        <v>14870</v>
      </c>
      <c r="K16" s="190">
        <f t="shared" si="1"/>
        <v>14870</v>
      </c>
    </row>
    <row r="17" spans="2:11" x14ac:dyDescent="0.25">
      <c r="B17" s="11">
        <v>729</v>
      </c>
      <c r="C17" s="10" t="s">
        <v>32</v>
      </c>
      <c r="D17" s="9" t="s">
        <v>33</v>
      </c>
      <c r="E17" s="12" t="str">
        <f t="shared" si="0"/>
        <v>729  Mecànica de Fluids  (MF)</v>
      </c>
      <c r="F17" s="60">
        <v>7</v>
      </c>
      <c r="G17" s="60">
        <v>13</v>
      </c>
      <c r="H17" s="60">
        <v>9</v>
      </c>
      <c r="I17" s="190">
        <v>15070</v>
      </c>
      <c r="K17" s="190">
        <f t="shared" si="1"/>
        <v>15070</v>
      </c>
    </row>
    <row r="18" spans="2:11" x14ac:dyDescent="0.25">
      <c r="B18" s="11">
        <v>731</v>
      </c>
      <c r="C18" s="10" t="s">
        <v>34</v>
      </c>
      <c r="D18" s="9" t="s">
        <v>35</v>
      </c>
      <c r="E18" s="12" t="str">
        <f t="shared" si="0"/>
        <v>731  Òptica i Optometria  (OO)</v>
      </c>
      <c r="F18" s="60">
        <v>11</v>
      </c>
      <c r="G18" s="60">
        <v>10</v>
      </c>
      <c r="H18" s="60">
        <v>10</v>
      </c>
      <c r="I18" s="190">
        <v>20180</v>
      </c>
      <c r="K18" s="190">
        <f t="shared" si="1"/>
        <v>20180</v>
      </c>
    </row>
    <row r="19" spans="2:11" x14ac:dyDescent="0.25">
      <c r="B19" s="11">
        <v>732</v>
      </c>
      <c r="C19" s="10" t="s">
        <v>36</v>
      </c>
      <c r="D19" s="9" t="s">
        <v>37</v>
      </c>
      <c r="E19" s="12" t="str">
        <f t="shared" si="0"/>
        <v>732  Organització d'Empreses  (OE)</v>
      </c>
      <c r="F19" s="60">
        <v>17</v>
      </c>
      <c r="G19" s="60">
        <v>64</v>
      </c>
      <c r="H19" s="60">
        <v>35</v>
      </c>
      <c r="I19" s="190">
        <v>47510</v>
      </c>
      <c r="K19" s="190">
        <f t="shared" si="1"/>
        <v>47510</v>
      </c>
    </row>
    <row r="20" spans="2:11" x14ac:dyDescent="0.25">
      <c r="B20" s="11">
        <v>735</v>
      </c>
      <c r="C20" s="10" t="s">
        <v>38</v>
      </c>
      <c r="D20" s="9" t="s">
        <v>39</v>
      </c>
      <c r="E20" s="12" t="str">
        <f t="shared" si="0"/>
        <v>735  Projectes Arquitectònics  (PA)</v>
      </c>
      <c r="F20" s="60">
        <v>9</v>
      </c>
      <c r="G20" s="60">
        <v>50</v>
      </c>
      <c r="H20" s="60">
        <v>24</v>
      </c>
      <c r="I20" s="190">
        <v>30480</v>
      </c>
      <c r="K20" s="190">
        <f t="shared" si="1"/>
        <v>30480</v>
      </c>
    </row>
    <row r="21" spans="2:11" x14ac:dyDescent="0.25">
      <c r="B21" s="11">
        <v>737</v>
      </c>
      <c r="C21" s="10" t="s">
        <v>40</v>
      </c>
      <c r="D21" s="9" t="s">
        <v>41</v>
      </c>
      <c r="E21" s="12" t="str">
        <f t="shared" si="0"/>
        <v>737  Resistència de Materials i Estructures a l'Eng.  (RMEE)</v>
      </c>
      <c r="F21" s="60">
        <v>6</v>
      </c>
      <c r="G21" s="60">
        <v>20</v>
      </c>
      <c r="H21" s="60">
        <v>11</v>
      </c>
      <c r="I21" s="190">
        <v>15870</v>
      </c>
      <c r="K21" s="190">
        <f t="shared" si="1"/>
        <v>15870</v>
      </c>
    </row>
    <row r="22" spans="2:11" x14ac:dyDescent="0.25">
      <c r="B22" s="11">
        <v>739</v>
      </c>
      <c r="C22" s="10" t="s">
        <v>42</v>
      </c>
      <c r="D22" s="9" t="s">
        <v>43</v>
      </c>
      <c r="E22" s="12" t="str">
        <f t="shared" si="0"/>
        <v>739  Teoria del Senyal i Comunicacions  (TSC)</v>
      </c>
      <c r="F22" s="60">
        <v>35</v>
      </c>
      <c r="G22" s="60">
        <v>0</v>
      </c>
      <c r="H22" s="60">
        <v>20</v>
      </c>
      <c r="I22" s="190">
        <v>53600</v>
      </c>
      <c r="K22" s="190">
        <f t="shared" si="1"/>
        <v>53600</v>
      </c>
    </row>
    <row r="23" spans="2:11" x14ac:dyDescent="0.25">
      <c r="B23" s="11">
        <v>740</v>
      </c>
      <c r="C23" s="10" t="s">
        <v>44</v>
      </c>
      <c r="D23" s="9" t="s">
        <v>45</v>
      </c>
      <c r="E23" s="12" t="str">
        <f t="shared" si="0"/>
        <v>740  Urbanisme i Ordenació del Territori  (UOT)</v>
      </c>
      <c r="F23" s="60">
        <v>6</v>
      </c>
      <c r="G23" s="60">
        <v>20</v>
      </c>
      <c r="H23" s="60">
        <v>11</v>
      </c>
      <c r="I23" s="190">
        <v>15870</v>
      </c>
      <c r="K23" s="190">
        <f t="shared" si="1"/>
        <v>15870</v>
      </c>
    </row>
    <row r="24" spans="2:11" x14ac:dyDescent="0.25">
      <c r="B24" s="11">
        <v>742</v>
      </c>
      <c r="C24" s="10" t="s">
        <v>46</v>
      </c>
      <c r="D24" s="9" t="s">
        <v>47</v>
      </c>
      <c r="E24" s="12" t="str">
        <f t="shared" si="0"/>
        <v>742  Ciència i Eng. Nàutiques  (CEN)</v>
      </c>
      <c r="F24" s="60">
        <v>6</v>
      </c>
      <c r="G24" s="60">
        <v>11</v>
      </c>
      <c r="H24" s="60">
        <v>7</v>
      </c>
      <c r="I24" s="190">
        <v>12810</v>
      </c>
      <c r="K24" s="190">
        <f t="shared" si="1"/>
        <v>12810</v>
      </c>
    </row>
    <row r="25" spans="2:11" x14ac:dyDescent="0.25">
      <c r="B25" s="11">
        <v>744</v>
      </c>
      <c r="C25" s="10" t="s">
        <v>48</v>
      </c>
      <c r="D25" s="9" t="s">
        <v>49</v>
      </c>
      <c r="E25" s="12" t="str">
        <f t="shared" si="0"/>
        <v>744  Eng. Telemàtica  (ENTEL)</v>
      </c>
      <c r="F25" s="60">
        <v>16</v>
      </c>
      <c r="G25" s="60">
        <v>0</v>
      </c>
      <c r="H25" s="60">
        <v>9</v>
      </c>
      <c r="I25" s="190">
        <v>24490</v>
      </c>
      <c r="K25" s="190">
        <f t="shared" si="1"/>
        <v>24490</v>
      </c>
    </row>
    <row r="26" spans="2:11" x14ac:dyDescent="0.25">
      <c r="B26" s="11">
        <v>745</v>
      </c>
      <c r="C26" s="10" t="s">
        <v>50</v>
      </c>
      <c r="D26" s="9" t="s">
        <v>51</v>
      </c>
      <c r="E26" s="12" t="str">
        <f t="shared" si="0"/>
        <v>745  Eng. Agroalimentària i Biotecnologia  (EAB)</v>
      </c>
      <c r="F26" s="60">
        <v>13</v>
      </c>
      <c r="G26" s="60">
        <v>15</v>
      </c>
      <c r="H26" s="60">
        <v>13</v>
      </c>
      <c r="I26" s="190">
        <v>24910</v>
      </c>
      <c r="K26" s="190">
        <f t="shared" si="1"/>
        <v>24910</v>
      </c>
    </row>
    <row r="27" spans="2:11" x14ac:dyDescent="0.25">
      <c r="B27" s="11">
        <v>747</v>
      </c>
      <c r="C27" s="10" t="s">
        <v>52</v>
      </c>
      <c r="D27" s="9" t="s">
        <v>53</v>
      </c>
      <c r="E27" s="12" t="str">
        <f t="shared" si="0"/>
        <v>747  Eng. de Serveis i Sistemes d'Informació  (ESSI)</v>
      </c>
      <c r="F27" s="60">
        <v>6</v>
      </c>
      <c r="G27" s="60">
        <v>6</v>
      </c>
      <c r="H27" s="60">
        <v>5</v>
      </c>
      <c r="I27" s="190">
        <v>11130</v>
      </c>
      <c r="K27" s="190">
        <f t="shared" si="1"/>
        <v>11130</v>
      </c>
    </row>
    <row r="28" spans="2:11" x14ac:dyDescent="0.25">
      <c r="B28" s="11">
        <v>748</v>
      </c>
      <c r="C28" s="10" t="s">
        <v>54</v>
      </c>
      <c r="D28" s="9" t="s">
        <v>55</v>
      </c>
      <c r="E28" s="12" t="str">
        <f t="shared" si="0"/>
        <v>748  Física  (FIS)</v>
      </c>
      <c r="F28" s="60">
        <v>40</v>
      </c>
      <c r="G28" s="60">
        <v>41</v>
      </c>
      <c r="H28" s="60">
        <v>39</v>
      </c>
      <c r="I28" s="190">
        <v>75010</v>
      </c>
      <c r="K28" s="190">
        <f t="shared" si="1"/>
        <v>75010</v>
      </c>
    </row>
    <row r="29" spans="2:11" x14ac:dyDescent="0.25">
      <c r="B29" s="11">
        <v>749</v>
      </c>
      <c r="C29" s="10" t="s">
        <v>56</v>
      </c>
      <c r="D29" s="9" t="s">
        <v>57</v>
      </c>
      <c r="E29" s="12" t="str">
        <f t="shared" si="0"/>
        <v>749  Matemàtiques  (MAT)</v>
      </c>
      <c r="F29" s="60">
        <v>53</v>
      </c>
      <c r="G29" s="60">
        <v>22</v>
      </c>
      <c r="H29" s="60">
        <v>39</v>
      </c>
      <c r="I29" s="190">
        <v>88550</v>
      </c>
      <c r="K29" s="190">
        <f>F29*1480+G29*300+H29*90</f>
        <v>88550</v>
      </c>
    </row>
    <row r="30" spans="2:11" x14ac:dyDescent="0.25">
      <c r="B30" s="11">
        <v>750</v>
      </c>
      <c r="C30" s="10" t="s">
        <v>58</v>
      </c>
      <c r="D30" s="9" t="s">
        <v>59</v>
      </c>
      <c r="E30" s="12" t="str">
        <f t="shared" si="0"/>
        <v>750  Eng. Minera, Industrial i TIC  (EMIT)</v>
      </c>
      <c r="F30" s="60">
        <v>12</v>
      </c>
      <c r="G30" s="60">
        <v>22</v>
      </c>
      <c r="H30" s="60">
        <v>12</v>
      </c>
      <c r="I30" s="190">
        <v>25440</v>
      </c>
      <c r="K30" s="190">
        <f t="shared" ref="K30:K35" si="2">F30*1480+G30*300+H30*90</f>
        <v>25440</v>
      </c>
    </row>
    <row r="31" spans="2:11" x14ac:dyDescent="0.25">
      <c r="B31" s="11">
        <v>751</v>
      </c>
      <c r="C31" s="10" t="s">
        <v>60</v>
      </c>
      <c r="D31" s="9" t="s">
        <v>61</v>
      </c>
      <c r="E31" s="12" t="str">
        <f t="shared" si="0"/>
        <v>751  Eng. Civil i Ambiental  (DECA)</v>
      </c>
      <c r="F31" s="60">
        <v>38</v>
      </c>
      <c r="G31" s="60">
        <v>49</v>
      </c>
      <c r="H31" s="60">
        <v>41</v>
      </c>
      <c r="I31" s="190">
        <v>74630</v>
      </c>
      <c r="K31" s="190">
        <f t="shared" si="2"/>
        <v>74630</v>
      </c>
    </row>
    <row r="32" spans="2:11" x14ac:dyDescent="0.25">
      <c r="B32" s="11">
        <v>752</v>
      </c>
      <c r="C32" s="10" t="s">
        <v>62</v>
      </c>
      <c r="D32" s="9" t="s">
        <v>63</v>
      </c>
      <c r="E32" s="12" t="str">
        <f t="shared" si="0"/>
        <v>752  Representació Arquitectònica  (RA)</v>
      </c>
      <c r="F32" s="60">
        <v>6</v>
      </c>
      <c r="G32" s="60">
        <v>22</v>
      </c>
      <c r="H32" s="60">
        <v>12</v>
      </c>
      <c r="I32" s="190">
        <v>16560</v>
      </c>
      <c r="K32" s="190">
        <f t="shared" si="2"/>
        <v>16560</v>
      </c>
    </row>
    <row r="33" spans="2:11" x14ac:dyDescent="0.25">
      <c r="B33" s="11">
        <v>753</v>
      </c>
      <c r="C33" s="10" t="s">
        <v>64</v>
      </c>
      <c r="D33" s="9" t="s">
        <v>65</v>
      </c>
      <c r="E33" s="12" t="str">
        <f t="shared" ref="E33:E35" si="3">CONCATENATE(B33,"  ",D33,"  (",C33,")")</f>
        <v>753  Tecnologia de l'Arquitectura  (TA)</v>
      </c>
      <c r="F33" s="60">
        <v>16</v>
      </c>
      <c r="G33" s="60">
        <v>53</v>
      </c>
      <c r="H33" s="60">
        <v>30</v>
      </c>
      <c r="I33" s="190">
        <v>42280</v>
      </c>
      <c r="K33" s="190">
        <f t="shared" si="2"/>
        <v>42280</v>
      </c>
    </row>
    <row r="34" spans="2:11" x14ac:dyDescent="0.25">
      <c r="B34" s="11">
        <v>756</v>
      </c>
      <c r="C34" s="10" t="s">
        <v>66</v>
      </c>
      <c r="D34" s="9" t="s">
        <v>67</v>
      </c>
      <c r="E34" s="12" t="str">
        <f t="shared" si="3"/>
        <v>756  Teoria i Història de l'Arquitectura i Tècniques de Comunicació  (THATC)</v>
      </c>
      <c r="F34" s="60">
        <v>7</v>
      </c>
      <c r="G34" s="60">
        <v>14</v>
      </c>
      <c r="H34" s="60">
        <v>9</v>
      </c>
      <c r="I34" s="190">
        <v>15370</v>
      </c>
      <c r="K34" s="190">
        <f t="shared" si="2"/>
        <v>15370</v>
      </c>
    </row>
    <row r="35" spans="2:11" x14ac:dyDescent="0.25">
      <c r="B35" s="54">
        <v>758</v>
      </c>
      <c r="C35" s="55" t="s">
        <v>68</v>
      </c>
      <c r="D35" s="56" t="s">
        <v>69</v>
      </c>
      <c r="E35" s="57" t="str">
        <f t="shared" si="3"/>
        <v>758  Eng. de Projectes i de la Construcció  (EPC)</v>
      </c>
      <c r="F35" s="60">
        <v>5</v>
      </c>
      <c r="G35" s="60">
        <v>28</v>
      </c>
      <c r="H35" s="60">
        <v>14</v>
      </c>
      <c r="I35" s="190">
        <v>17060</v>
      </c>
      <c r="K35" s="190">
        <f t="shared" si="2"/>
        <v>17060</v>
      </c>
    </row>
    <row r="36" spans="2:11" x14ac:dyDescent="0.25">
      <c r="F36"/>
      <c r="G36"/>
      <c r="H36"/>
      <c r="I36"/>
    </row>
    <row r="37" spans="2:11" ht="14.4" x14ac:dyDescent="0.3">
      <c r="F37" s="61">
        <f t="shared" ref="F37:H37" si="4">SUM(F4:F35)</f>
        <v>505</v>
      </c>
      <c r="G37" s="61">
        <f t="shared" si="4"/>
        <v>657</v>
      </c>
      <c r="H37" s="61">
        <f t="shared" si="4"/>
        <v>541</v>
      </c>
      <c r="I37" s="62">
        <f>SUM(I4:I36)</f>
        <v>993190</v>
      </c>
      <c r="K37" s="62">
        <f>SUM(K4:K36)</f>
        <v>993190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zoomScale="115" zoomScaleNormal="115" workbookViewId="0">
      <selection activeCell="B5" sqref="B5:G5"/>
    </sheetView>
  </sheetViews>
  <sheetFormatPr baseColWidth="10" defaultColWidth="9.109375" defaultRowHeight="13.2" x14ac:dyDescent="0.25"/>
  <cols>
    <col min="1" max="1" width="2.44140625" style="38" customWidth="1"/>
    <col min="2" max="2" width="39.6640625" style="38" customWidth="1"/>
    <col min="3" max="3" width="11.5546875" style="38" customWidth="1"/>
    <col min="4" max="4" width="12.33203125" style="38" customWidth="1"/>
    <col min="5" max="5" width="13.88671875" style="38" customWidth="1"/>
    <col min="6" max="6" width="14.44140625" style="38" customWidth="1"/>
    <col min="7" max="7" width="2.109375" style="38" customWidth="1"/>
    <col min="8" max="8" width="12.109375" style="38" hidden="1" customWidth="1"/>
    <col min="9" max="9" width="12.6640625" style="38" hidden="1" customWidth="1"/>
    <col min="10" max="10" width="11.44140625" style="38" hidden="1" customWidth="1"/>
    <col min="11" max="11" width="9.109375" style="38" customWidth="1"/>
    <col min="12" max="16384" width="9.109375" style="38"/>
  </cols>
  <sheetData>
    <row r="1" spans="2:10" x14ac:dyDescent="0.25">
      <c r="B1" s="39"/>
      <c r="C1" s="39"/>
      <c r="D1" s="90"/>
      <c r="E1" s="90"/>
    </row>
    <row r="2" spans="2:10" s="39" customFormat="1" ht="3.75" customHeight="1" x14ac:dyDescent="0.25">
      <c r="B2" s="44"/>
      <c r="C2" s="45"/>
      <c r="D2" s="50"/>
      <c r="E2" s="51"/>
    </row>
    <row r="3" spans="2:10" s="39" customFormat="1" ht="24" customHeight="1" x14ac:dyDescent="0.25">
      <c r="B3" s="279" t="s">
        <v>145</v>
      </c>
      <c r="C3" s="279"/>
      <c r="D3" s="302" t="s">
        <v>85</v>
      </c>
      <c r="E3" s="302"/>
      <c r="F3" s="302"/>
      <c r="G3" s="302"/>
    </row>
    <row r="4" spans="2:10" s="39" customFormat="1" ht="3.75" customHeight="1" x14ac:dyDescent="0.25">
      <c r="B4" s="44"/>
      <c r="C4" s="45"/>
      <c r="D4" s="46"/>
      <c r="E4" s="44"/>
    </row>
    <row r="5" spans="2:10" s="44" customFormat="1" ht="24.6" customHeight="1" x14ac:dyDescent="0.25">
      <c r="B5" s="278" t="str">
        <f>IF(Unitat!E8="","Especifiqueu la unitat a la pestanya d'unitats",Unitat!E8)</f>
        <v>Especifiqueu la unitat a la pestanya d'unitats</v>
      </c>
      <c r="C5" s="278"/>
      <c r="D5" s="278"/>
      <c r="E5" s="278"/>
      <c r="F5" s="278"/>
      <c r="G5" s="278"/>
      <c r="H5" s="39"/>
      <c r="I5" s="39"/>
      <c r="J5" s="39"/>
    </row>
    <row r="6" spans="2:10" s="39" customFormat="1" ht="3.75" customHeight="1" x14ac:dyDescent="0.25">
      <c r="B6" s="44"/>
      <c r="C6" s="45"/>
      <c r="D6" s="38"/>
      <c r="E6" s="38"/>
    </row>
    <row r="7" spans="2:10" s="44" customFormat="1" ht="7.2" customHeight="1" thickBot="1" x14ac:dyDescent="0.3">
      <c r="B7" s="38"/>
      <c r="C7" s="38"/>
      <c r="D7" s="38"/>
      <c r="E7" s="38"/>
      <c r="H7" s="300" t="s">
        <v>203</v>
      </c>
      <c r="I7" s="300" t="s">
        <v>202</v>
      </c>
      <c r="J7" s="300" t="s">
        <v>204</v>
      </c>
    </row>
    <row r="8" spans="2:10" ht="32.4" customHeight="1" thickTop="1" thickBot="1" x14ac:dyDescent="0.3">
      <c r="B8" s="44"/>
      <c r="C8" s="193" t="s">
        <v>215</v>
      </c>
      <c r="D8" s="192" t="s">
        <v>144</v>
      </c>
      <c r="H8" s="301"/>
      <c r="I8" s="301"/>
      <c r="J8" s="301"/>
    </row>
    <row r="9" spans="2:10" s="43" customFormat="1" ht="25.2" customHeight="1" thickTop="1" thickBot="1" x14ac:dyDescent="0.3">
      <c r="B9" s="194" t="s">
        <v>192</v>
      </c>
      <c r="C9" s="195">
        <f>IF(Unitat!E8="",0,VLOOKUP(Unitat!E8,Unitats!E4:I35,2,FALSE))</f>
        <v>0</v>
      </c>
      <c r="D9" s="204">
        <f>Sobretaula!K7 +Portàtils!M7 +'macOS, IOS'!G7</f>
        <v>0</v>
      </c>
      <c r="E9" s="38"/>
      <c r="H9" s="197">
        <f>C9*1480</f>
        <v>0</v>
      </c>
      <c r="I9" s="197">
        <f>D9*1480</f>
        <v>0</v>
      </c>
    </row>
    <row r="10" spans="2:10" s="43" customFormat="1" ht="25.2" customHeight="1" thickTop="1" thickBot="1" x14ac:dyDescent="0.3">
      <c r="B10" s="194" t="s">
        <v>143</v>
      </c>
      <c r="C10" s="195">
        <f>IF(Unitat!E8="",0,VLOOKUP(Unitat!E8,Unitats!E4:I35,3,FALSE))</f>
        <v>0</v>
      </c>
      <c r="D10" s="198">
        <f>Tauletes!E7</f>
        <v>0</v>
      </c>
      <c r="E10" s="38"/>
      <c r="H10" s="197">
        <f>C10*300</f>
        <v>0</v>
      </c>
      <c r="I10" s="197">
        <f>D10*300</f>
        <v>0</v>
      </c>
    </row>
    <row r="11" spans="2:10" s="43" customFormat="1" ht="25.2" customHeight="1" thickTop="1" x14ac:dyDescent="0.25">
      <c r="B11" s="194" t="s">
        <v>142</v>
      </c>
      <c r="C11" s="195">
        <f>IF(Unitat!E8="",0,VLOOKUP(Unitat!E8,Unitats!E4:I35,4,FALSE))</f>
        <v>0</v>
      </c>
      <c r="D11" s="198">
        <f>Videoconferència!G7</f>
        <v>0</v>
      </c>
      <c r="E11" s="38"/>
      <c r="H11" s="197">
        <f>C11*90</f>
        <v>0</v>
      </c>
      <c r="I11" s="197">
        <f>D11*90</f>
        <v>0</v>
      </c>
    </row>
    <row r="12" spans="2:10" s="43" customFormat="1" ht="13.8" customHeight="1" thickBot="1" x14ac:dyDescent="0.3">
      <c r="B12" s="38"/>
      <c r="C12" s="38"/>
      <c r="D12" s="38"/>
      <c r="E12" s="38"/>
      <c r="H12" s="228">
        <f>SUM(H9:H11)</f>
        <v>0</v>
      </c>
      <c r="I12" s="228">
        <f>SUM(I9:I11)</f>
        <v>0</v>
      </c>
      <c r="J12" s="228">
        <f>IF(H12&gt;I12,I12,H12)</f>
        <v>0</v>
      </c>
    </row>
    <row r="13" spans="2:10" ht="16.2" customHeight="1" thickTop="1" thickBot="1" x14ac:dyDescent="0.3">
      <c r="D13" s="303" t="s">
        <v>144</v>
      </c>
      <c r="E13" s="303"/>
      <c r="F13" s="303"/>
    </row>
    <row r="14" spans="2:10" s="43" customFormat="1" ht="42.6" customHeight="1" thickTop="1" thickBot="1" x14ac:dyDescent="0.3">
      <c r="B14" s="49"/>
      <c r="C14" s="193" t="s">
        <v>200</v>
      </c>
      <c r="D14" s="193" t="s">
        <v>2</v>
      </c>
      <c r="E14" s="193" t="s">
        <v>97</v>
      </c>
      <c r="F14" s="192" t="s">
        <v>136</v>
      </c>
    </row>
    <row r="15" spans="2:10" ht="28.8" customHeight="1" thickTop="1" x14ac:dyDescent="0.25">
      <c r="B15" s="194" t="s">
        <v>169</v>
      </c>
      <c r="C15" s="196">
        <f>IF(Unitat!E8="",0,VLOOKUP(Unitat!E8,Unitats!E4:I35,5,FALSE))</f>
        <v>0</v>
      </c>
      <c r="D15" s="197">
        <f>Sobretaula!L7 +Portàtils!N7+'macOS, IOS'!I7+Tauletes!F7+Videoconferència!H7</f>
        <v>0</v>
      </c>
      <c r="E15" s="197">
        <f>IF(D15&lt;J12,D15,J12)</f>
        <v>0</v>
      </c>
      <c r="F15" s="229">
        <f>D15-E15</f>
        <v>0</v>
      </c>
    </row>
    <row r="16" spans="2:10" ht="28.8" customHeight="1" x14ac:dyDescent="0.25"/>
    <row r="17" spans="2:12" s="43" customFormat="1" ht="19.5" customHeight="1" x14ac:dyDescent="0.25">
      <c r="B17" s="52" t="s">
        <v>83</v>
      </c>
      <c r="C17" s="52"/>
    </row>
    <row r="18" spans="2:12" s="43" customFormat="1" x14ac:dyDescent="0.25">
      <c r="B18" s="299" t="s">
        <v>201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</row>
    <row r="19" spans="2:12" s="43" customFormat="1" x14ac:dyDescent="0.25">
      <c r="B19" s="53"/>
      <c r="C19" s="53"/>
    </row>
    <row r="20" spans="2:12" x14ac:dyDescent="0.25">
      <c r="B20" s="38" t="s">
        <v>81</v>
      </c>
    </row>
    <row r="22" spans="2:12" x14ac:dyDescent="0.25">
      <c r="B22" s="38" t="s">
        <v>80</v>
      </c>
    </row>
    <row r="24" spans="2:12" x14ac:dyDescent="0.25">
      <c r="B24" s="38" t="s">
        <v>82</v>
      </c>
    </row>
  </sheetData>
  <sheetProtection algorithmName="SHA-512" hashValue="yMIiCxLNu9ruzWub+/bxKf+SHNXaSnhKepMIT4s7CFva9PwaEDQHvexCiC0v/VV/9Nyfr3akiy/TXf/Pk4sicQ==" saltValue="j04W6AyYRds0lmXDs/AfOA==" spinCount="100000" sheet="1" objects="1" scenarios="1"/>
  <mergeCells count="8">
    <mergeCell ref="B18:L18"/>
    <mergeCell ref="J7:J8"/>
    <mergeCell ref="D3:G3"/>
    <mergeCell ref="B3:C3"/>
    <mergeCell ref="D13:F13"/>
    <mergeCell ref="I7:I8"/>
    <mergeCell ref="H7:H8"/>
    <mergeCell ref="B5:G5"/>
  </mergeCells>
  <hyperlinks>
    <hyperlink ref="B18" r:id="rId1"/>
    <hyperlink ref="B18:C18" r:id="rId2" display="https://espaitic.upc.edu/ca/serveistic/convocatories/cofinancament-tic-2020/sol-licitud-de-cofinancament-tic-2020/view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Unitat</vt:lpstr>
      <vt:lpstr>Sobretaula</vt:lpstr>
      <vt:lpstr>Portàtils</vt:lpstr>
      <vt:lpstr>macOS, IOS</vt:lpstr>
      <vt:lpstr>Tauletes</vt:lpstr>
      <vt:lpstr>Videoconferència</vt:lpstr>
      <vt:lpstr>Llistes</vt:lpstr>
      <vt:lpstr>Unitats</vt:lpstr>
      <vt:lpstr>Resum</vt:lpstr>
      <vt:lpstr>'macOS, IOS'!Área_de_impresión</vt:lpstr>
      <vt:lpstr>Portàtils!Área_de_impresión</vt:lpstr>
      <vt:lpstr>Tauletes!Área_de_impresión</vt:lpstr>
      <vt:lpstr>Videoconferència!Área_de_impresión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Lluis Perez</dc:creator>
  <dc:description/>
  <cp:lastModifiedBy>Lluís Pérez</cp:lastModifiedBy>
  <cp:revision>2</cp:revision>
  <dcterms:created xsi:type="dcterms:W3CDTF">2018-05-01T10:34:11Z</dcterms:created>
  <dcterms:modified xsi:type="dcterms:W3CDTF">2020-10-27T16:50:00Z</dcterms:modified>
  <dc:language>ca-ES</dc:language>
</cp:coreProperties>
</file>